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riteri " sheetId="1" r:id="rId1"/>
    <sheet name="Ra" sheetId="2" r:id="rId2"/>
    <sheet name="TOTALI" sheetId="3" r:id="rId3"/>
  </sheets>
  <definedNames>
    <definedName name="_xlnm.Print_Area" localSheetId="0">'Criteri '!$A$1:$O$54</definedName>
    <definedName name="_xlnm.Print_Area" localSheetId="1">'Ra'!$A$1:$N$71</definedName>
    <definedName name="_xlnm.Print_Area" localSheetId="2">'TOTALI'!$A$1:$Z$30</definedName>
    <definedName name="_xlnm.Print_Titles" localSheetId="1">'Ra'!$14:$15</definedName>
  </definedNames>
  <calcPr fullCalcOnLoad="1"/>
</workbook>
</file>

<file path=xl/sharedStrings.xml><?xml version="1.0" encoding="utf-8"?>
<sst xmlns="http://schemas.openxmlformats.org/spreadsheetml/2006/main" count="250" uniqueCount="142">
  <si>
    <t>Cittadini stranieri CSA Ravenna</t>
  </si>
  <si>
    <t>TOTALI</t>
  </si>
  <si>
    <t>denominazione istituzione scolastica</t>
  </si>
  <si>
    <t>tot.stranper ISA</t>
  </si>
  <si>
    <t>% (A)</t>
  </si>
  <si>
    <t>TOTALE</t>
  </si>
  <si>
    <t>Totali</t>
  </si>
  <si>
    <t>RA</t>
  </si>
  <si>
    <t>Prov.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</si>
  <si>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</si>
  <si>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</si>
  <si>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</si>
  <si>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</si>
  <si>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</si>
  <si>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</si>
  <si>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</si>
  <si>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</si>
  <si>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</si>
  <si>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</si>
  <si>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</si>
  <si>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</si>
  <si>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</si>
  <si>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</si>
  <si>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</si>
  <si>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</si>
  <si>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</si>
  <si>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</si>
  <si>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</si>
  <si>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</si>
  <si>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</si>
  <si>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</si>
  <si>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</si>
  <si>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</si>
  <si>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</si>
  <si>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</si>
  <si>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</si>
  <si>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</si>
  <si>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</si>
  <si>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</si>
  <si>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</si>
  <si>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</si>
  <si>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</si>
  <si>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</si>
  <si>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</si>
  <si>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</si>
  <si>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</si>
  <si>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</si>
  <si>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</si>
  <si>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</si>
  <si>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</si>
  <si>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</si>
  <si>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</si>
  <si>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</si>
  <si>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</si>
  <si>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</si>
  <si>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</si>
  <si>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</si>
  <si>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</si>
  <si>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</si>
  <si>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</si>
  <si>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</si>
  <si>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</si>
  <si>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</si>
  <si>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</si>
  <si>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</si>
  <si>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</si>
  <si>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</si>
  <si>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</si>
  <si>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</si>
  <si>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</si>
  <si>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</si>
  <si>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IPSSAR-Cervia</t>
  </si>
  <si>
    <t>IPC Olivetti- IPSIA Callegari *</t>
  </si>
  <si>
    <t>ITC Ginanni</t>
  </si>
  <si>
    <t>IPSIA" Manfredi" ITIS" Marconi"</t>
  </si>
  <si>
    <t xml:space="preserve">IPS" Stoppa" ITC" Comapgnoni-Lugo </t>
  </si>
  <si>
    <t>IPSSAR-Riolo Terme</t>
  </si>
  <si>
    <t xml:space="preserve">ISIS Bucci </t>
  </si>
  <si>
    <t>IPAgric. IPS Strocchi</t>
  </si>
  <si>
    <t>ITIS Baldini</t>
  </si>
  <si>
    <t>ITCG Oriani</t>
  </si>
  <si>
    <t>Lic. Classico " Alighieri"</t>
  </si>
  <si>
    <t xml:space="preserve">Lic.Art.-Ist.Arte </t>
  </si>
  <si>
    <t>Ist. Ceramica</t>
  </si>
  <si>
    <t xml:space="preserve">Lic. Sc. Oriani </t>
  </si>
  <si>
    <t>ITGMorigia IPA Perdisa</t>
  </si>
  <si>
    <t xml:space="preserve">Liceo Ricci Curbastro </t>
  </si>
  <si>
    <t xml:space="preserve">Liceo Torricelli </t>
  </si>
  <si>
    <t xml:space="preserve">TOTALE LORDO DIPENDENTE </t>
  </si>
  <si>
    <t>ONERI a CARICO dello STATO</t>
  </si>
  <si>
    <t>Totale lordo dipendente</t>
  </si>
  <si>
    <t>TOTALE            I.S.A. + C.S.A.</t>
  </si>
  <si>
    <t xml:space="preserve">DD 4^ Faenza </t>
  </si>
  <si>
    <t xml:space="preserve">DD 5^ Faenza </t>
  </si>
  <si>
    <t>DD Ravenna 3^</t>
  </si>
  <si>
    <t xml:space="preserve">DD Ravenna 9^ </t>
  </si>
  <si>
    <t xml:space="preserve">DD Cervia 3^ </t>
  </si>
  <si>
    <t>DD Ravenna 2^</t>
  </si>
  <si>
    <t xml:space="preserve">DD Cervia 2^ </t>
  </si>
  <si>
    <t xml:space="preserve">IC Montanari </t>
  </si>
  <si>
    <t>IC Conselice</t>
  </si>
  <si>
    <t xml:space="preserve">IC Fusignano </t>
  </si>
  <si>
    <t xml:space="preserve">IC Massalombarda </t>
  </si>
  <si>
    <t>IC Gherardi- Lugo 2</t>
  </si>
  <si>
    <t xml:space="preserve">IC Carchidio Strocchi </t>
  </si>
  <si>
    <t xml:space="preserve">IC Castelbolognse </t>
  </si>
  <si>
    <t xml:space="preserve">IC Brisighella </t>
  </si>
  <si>
    <t>IC Baracca-Lugo1</t>
  </si>
  <si>
    <t xml:space="preserve">IC Cotignola </t>
  </si>
  <si>
    <t xml:space="preserve">IC S.Pietro in Vincoli </t>
  </si>
  <si>
    <t xml:space="preserve">IC S. Biagio </t>
  </si>
  <si>
    <t>IC Pascoli-Riolo Terme</t>
  </si>
  <si>
    <t>IC Mameli</t>
  </si>
  <si>
    <t>IC Alfonsine</t>
  </si>
  <si>
    <t>IC Valgimigli</t>
  </si>
  <si>
    <t>IC Bagnacavallo</t>
  </si>
  <si>
    <t>IC Russi</t>
  </si>
  <si>
    <t>IC Europa</t>
  </si>
  <si>
    <t xml:space="preserve">SM CovaLanzoni </t>
  </si>
  <si>
    <t xml:space="preserve">SM Damiano Novello </t>
  </si>
  <si>
    <t>SM Ricci Muratori</t>
  </si>
  <si>
    <t xml:space="preserve">SM Ressi Gervasi 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</si>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</sst>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5" xfId="17" applyBorder="1" applyAlignment="1">
      <alignment/>
    </xf>
    <xf numFmtId="41" fontId="4" fillId="0" borderId="18" xfId="0" applyNumberFormat="1" applyFont="1" applyBorder="1" applyAlignment="1">
      <alignment/>
    </xf>
    <xf numFmtId="41" fontId="0" fillId="0" borderId="9" xfId="17" applyBorder="1" applyAlignment="1">
      <alignment/>
    </xf>
    <xf numFmtId="0" fontId="0" fillId="0" borderId="8" xfId="0" applyBorder="1" applyAlignment="1">
      <alignment/>
    </xf>
    <xf numFmtId="186" fontId="4" fillId="0" borderId="19" xfId="17" applyNumberFormat="1" applyFont="1" applyFill="1" applyBorder="1" applyAlignment="1">
      <alignment/>
    </xf>
    <xf numFmtId="186" fontId="9" fillId="0" borderId="17" xfId="17" applyNumberFormat="1" applyFont="1" applyFill="1" applyBorder="1" applyAlignment="1">
      <alignment/>
    </xf>
    <xf numFmtId="41" fontId="9" fillId="0" borderId="19" xfId="17" applyFont="1" applyFill="1" applyBorder="1" applyAlignment="1">
      <alignment/>
    </xf>
    <xf numFmtId="0" fontId="5" fillId="0" borderId="20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1" fontId="9" fillId="0" borderId="23" xfId="17" applyFont="1" applyFill="1" applyBorder="1" applyAlignment="1">
      <alignment/>
    </xf>
    <xf numFmtId="41" fontId="0" fillId="0" borderId="12" xfId="17" applyBorder="1" applyAlignment="1">
      <alignment/>
    </xf>
    <xf numFmtId="41" fontId="0" fillId="0" borderId="24" xfId="17" applyBorder="1" applyAlignment="1">
      <alignment/>
    </xf>
    <xf numFmtId="0" fontId="0" fillId="0" borderId="25" xfId="0" applyBorder="1" applyAlignment="1">
      <alignment/>
    </xf>
    <xf numFmtId="41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1" fontId="0" fillId="0" borderId="28" xfId="17" applyBorder="1" applyAlignment="1">
      <alignment/>
    </xf>
    <xf numFmtId="41" fontId="4" fillId="0" borderId="29" xfId="0" applyNumberFormat="1" applyFont="1" applyBorder="1" applyAlignment="1">
      <alignment/>
    </xf>
    <xf numFmtId="186" fontId="4" fillId="0" borderId="3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horizontal="center"/>
    </xf>
    <xf numFmtId="186" fontId="0" fillId="0" borderId="9" xfId="17" applyNumberFormat="1" applyBorder="1" applyAlignment="1">
      <alignment/>
    </xf>
    <xf numFmtId="41" fontId="0" fillId="0" borderId="32" xfId="17" applyBorder="1" applyAlignment="1">
      <alignment/>
    </xf>
    <xf numFmtId="186" fontId="0" fillId="0" borderId="32" xfId="17" applyNumberFormat="1" applyBorder="1" applyAlignment="1">
      <alignment/>
    </xf>
    <xf numFmtId="186" fontId="0" fillId="0" borderId="5" xfId="17" applyNumberFormat="1" applyBorder="1" applyAlignment="1">
      <alignment/>
    </xf>
    <xf numFmtId="186" fontId="0" fillId="0" borderId="27" xfId="17" applyNumberFormat="1" applyBorder="1" applyAlignment="1">
      <alignment/>
    </xf>
    <xf numFmtId="186" fontId="4" fillId="0" borderId="17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186" fontId="9" fillId="0" borderId="34" xfId="17" applyNumberFormat="1" applyFont="1" applyFill="1" applyBorder="1" applyAlignment="1">
      <alignment/>
    </xf>
    <xf numFmtId="186" fontId="4" fillId="0" borderId="34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3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87" fontId="9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6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31" xfId="17" applyNumberFormat="1" applyBorder="1" applyAlignment="1">
      <alignment/>
    </xf>
    <xf numFmtId="186" fontId="4" fillId="0" borderId="12" xfId="17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86" fontId="9" fillId="0" borderId="23" xfId="17" applyNumberFormat="1" applyFont="1" applyFill="1" applyBorder="1" applyAlignment="1">
      <alignment/>
    </xf>
    <xf numFmtId="186" fontId="0" fillId="0" borderId="7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0" fillId="0" borderId="0" xfId="17" applyFont="1" applyAlignment="1">
      <alignment horizontal="right"/>
    </xf>
    <xf numFmtId="9" fontId="5" fillId="0" borderId="35" xfId="0" applyNumberFormat="1" applyFont="1" applyBorder="1" applyAlignment="1">
      <alignment horizontal="center" vertical="center" wrapText="1"/>
    </xf>
    <xf numFmtId="186" fontId="4" fillId="0" borderId="11" xfId="17" applyNumberFormat="1" applyFont="1" applyBorder="1" applyAlignment="1">
      <alignment/>
    </xf>
    <xf numFmtId="186" fontId="4" fillId="0" borderId="8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9" fontId="0" fillId="0" borderId="37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6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3" fillId="0" borderId="28" xfId="17" applyNumberFormat="1" applyFont="1" applyBorder="1" applyAlignment="1">
      <alignment/>
    </xf>
    <xf numFmtId="41" fontId="0" fillId="0" borderId="11" xfId="17" applyBorder="1" applyAlignment="1">
      <alignment/>
    </xf>
    <xf numFmtId="186" fontId="0" fillId="0" borderId="9" xfId="17" applyNumberFormat="1" applyBorder="1" applyAlignment="1">
      <alignment/>
    </xf>
    <xf numFmtId="186" fontId="0" fillId="0" borderId="11" xfId="17" applyNumberForma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0" fontId="9" fillId="0" borderId="19" xfId="19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1" fontId="0" fillId="0" borderId="45" xfId="17" applyBorder="1" applyAlignment="1">
      <alignment/>
    </xf>
    <xf numFmtId="0" fontId="2" fillId="0" borderId="9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0" fontId="0" fillId="0" borderId="12" xfId="19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186" fontId="0" fillId="0" borderId="48" xfId="17" applyNumberFormat="1" applyFill="1" applyBorder="1" applyAlignment="1">
      <alignment/>
    </xf>
    <xf numFmtId="0" fontId="2" fillId="0" borderId="51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2" fontId="20" fillId="3" borderId="9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95" fontId="4" fillId="3" borderId="28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6" fillId="0" borderId="0" xfId="0" applyNumberFormat="1" applyFont="1" applyAlignment="1">
      <alignment/>
    </xf>
    <xf numFmtId="195" fontId="9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52" xfId="0" applyBorder="1" applyAlignment="1">
      <alignment/>
    </xf>
    <xf numFmtId="0" fontId="0" fillId="0" borderId="52" xfId="0" applyNumberForma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2" fontId="20" fillId="3" borderId="11" xfId="0" applyNumberFormat="1" applyFont="1" applyFill="1" applyBorder="1" applyAlignment="1">
      <alignment horizontal="center" vertical="center" wrapText="1"/>
    </xf>
    <xf numFmtId="43" fontId="1" fillId="0" borderId="21" xfId="16" applyFont="1" applyBorder="1" applyAlignment="1">
      <alignment horizontal="center" vertical="center" wrapText="1"/>
    </xf>
    <xf numFmtId="43" fontId="1" fillId="0" borderId="39" xfId="16" applyFont="1" applyFill="1" applyBorder="1" applyAlignment="1">
      <alignment horizontal="center" vertical="center"/>
    </xf>
    <xf numFmtId="43" fontId="1" fillId="0" borderId="33" xfId="16" applyFont="1" applyBorder="1" applyAlignment="1">
      <alignment horizontal="center" vertical="center" wrapText="1"/>
    </xf>
    <xf numFmtId="43" fontId="1" fillId="0" borderId="3" xfId="16" applyFont="1" applyBorder="1" applyAlignment="1">
      <alignment horizontal="center" vertical="center"/>
    </xf>
    <xf numFmtId="43" fontId="1" fillId="0" borderId="9" xfId="16" applyFont="1" applyBorder="1" applyAlignment="1">
      <alignment horizontal="center" vertical="center" wrapText="1"/>
    </xf>
    <xf numFmtId="43" fontId="1" fillId="0" borderId="40" xfId="16" applyFont="1" applyFill="1" applyBorder="1" applyAlignment="1">
      <alignment horizontal="center" vertical="center" wrapText="1"/>
    </xf>
    <xf numFmtId="43" fontId="1" fillId="0" borderId="2" xfId="16" applyFont="1" applyFill="1" applyBorder="1" applyAlignment="1">
      <alignment horizontal="center" vertical="center" wrapText="1"/>
    </xf>
    <xf numFmtId="43" fontId="0" fillId="0" borderId="9" xfId="16" applyBorder="1" applyAlignment="1">
      <alignment/>
    </xf>
    <xf numFmtId="43" fontId="0" fillId="0" borderId="32" xfId="16" applyBorder="1" applyAlignment="1">
      <alignment/>
    </xf>
    <xf numFmtId="43" fontId="0" fillId="0" borderId="11" xfId="16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186" fontId="4" fillId="0" borderId="54" xfId="0" applyNumberFormat="1" applyFont="1" applyBorder="1" applyAlignment="1">
      <alignment/>
    </xf>
    <xf numFmtId="186" fontId="0" fillId="0" borderId="11" xfId="17" applyNumberFormat="1" applyBorder="1" applyAlignment="1">
      <alignment/>
    </xf>
    <xf numFmtId="43" fontId="0" fillId="0" borderId="48" xfId="0" applyNumberFormat="1" applyBorder="1" applyAlignment="1">
      <alignment/>
    </xf>
    <xf numFmtId="0" fontId="7" fillId="0" borderId="52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1" fillId="0" borderId="56" xfId="16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/>
    </xf>
    <xf numFmtId="9" fontId="2" fillId="3" borderId="4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 wrapText="1"/>
    </xf>
    <xf numFmtId="9" fontId="2" fillId="0" borderId="57" xfId="0" applyNumberFormat="1" applyFont="1" applyFill="1" applyBorder="1" applyAlignment="1">
      <alignment horizontal="center" vertical="center" wrapText="1"/>
    </xf>
    <xf numFmtId="201" fontId="16" fillId="0" borderId="28" xfId="17" applyNumberFormat="1" applyFont="1" applyBorder="1" applyAlignment="1">
      <alignment/>
    </xf>
    <xf numFmtId="186" fontId="0" fillId="0" borderId="53" xfId="17" applyNumberFormat="1" applyFill="1" applyBorder="1" applyAlignment="1">
      <alignment/>
    </xf>
    <xf numFmtId="186" fontId="0" fillId="0" borderId="27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6" fontId="7" fillId="0" borderId="63" xfId="17" applyNumberFormat="1" applyFont="1" applyBorder="1" applyAlignment="1">
      <alignment/>
    </xf>
    <xf numFmtId="186" fontId="7" fillId="0" borderId="62" xfId="17" applyNumberFormat="1" applyFont="1" applyBorder="1" applyAlignment="1">
      <alignment/>
    </xf>
    <xf numFmtId="186" fontId="7" fillId="0" borderId="61" xfId="17" applyNumberFormat="1" applyFont="1" applyBorder="1" applyAlignment="1">
      <alignment/>
    </xf>
    <xf numFmtId="0" fontId="0" fillId="0" borderId="60" xfId="0" applyBorder="1" applyAlignment="1">
      <alignment/>
    </xf>
    <xf numFmtId="43" fontId="1" fillId="0" borderId="58" xfId="16" applyFont="1" applyBorder="1" applyAlignment="1">
      <alignment horizontal="center" vertical="center" wrapText="1"/>
    </xf>
    <xf numFmtId="43" fontId="1" fillId="0" borderId="62" xfId="16" applyFont="1" applyBorder="1" applyAlignment="1">
      <alignment horizontal="center" vertical="center" wrapText="1"/>
    </xf>
    <xf numFmtId="43" fontId="1" fillId="0" borderId="60" xfId="16" applyFont="1" applyBorder="1" applyAlignment="1">
      <alignment horizontal="center" vertical="center" wrapText="1"/>
    </xf>
    <xf numFmtId="43" fontId="0" fillId="0" borderId="32" xfId="0" applyNumberFormat="1" applyBorder="1" applyAlignment="1">
      <alignment/>
    </xf>
    <xf numFmtId="2" fontId="13" fillId="2" borderId="33" xfId="18" applyNumberFormat="1" applyFont="1" applyFill="1" applyBorder="1" applyAlignment="1">
      <alignment horizontal="center" vertical="center" wrapText="1"/>
      <protection/>
    </xf>
    <xf numFmtId="2" fontId="13" fillId="2" borderId="21" xfId="1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2" borderId="64" xfId="0" applyFont="1" applyFill="1" applyBorder="1" applyAlignment="1">
      <alignment horizontal="center" wrapText="1"/>
    </xf>
    <xf numFmtId="0" fontId="0" fillId="2" borderId="65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1" fontId="0" fillId="0" borderId="44" xfId="19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9" fillId="0" borderId="0" xfId="15" applyFont="1" applyAlignment="1">
      <alignment horizontal="right"/>
    </xf>
    <xf numFmtId="195" fontId="9" fillId="0" borderId="0" xfId="15" applyFont="1" applyFill="1" applyBorder="1" applyAlignment="1">
      <alignment horizontal="right"/>
    </xf>
    <xf numFmtId="195" fontId="4" fillId="3" borderId="2" xfId="15" applyNumberFormat="1" applyFont="1" applyFill="1" applyBorder="1" applyAlignment="1">
      <alignment horizontal="center" vertical="center"/>
    </xf>
    <xf numFmtId="195" fontId="4" fillId="3" borderId="32" xfId="15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40" xfId="1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39" xfId="17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13" fillId="2" borderId="67" xfId="19" applyFont="1" applyFill="1" applyBorder="1" applyAlignment="1">
      <alignment horizontal="center" vertical="center" wrapText="1"/>
    </xf>
    <xf numFmtId="9" fontId="13" fillId="2" borderId="68" xfId="19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2" fontId="13" fillId="2" borderId="3" xfId="18" applyNumberFormat="1" applyFont="1" applyFill="1" applyBorder="1" applyAlignment="1">
      <alignment horizontal="center" vertical="center" wrapText="1"/>
      <protection/>
    </xf>
    <xf numFmtId="2" fontId="13" fillId="2" borderId="75" xfId="18" applyNumberFormat="1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28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7180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F8">
      <selection activeCell="F18" sqref="F18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28.5">
      <c r="A1" s="264" t="s">
        <v>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70"/>
      <c r="Q1" s="70"/>
      <c r="R1" s="70"/>
      <c r="S1" s="70"/>
      <c r="T1" s="70"/>
      <c r="U1" s="70"/>
      <c r="V1" s="70"/>
      <c r="W1" s="70"/>
      <c r="X1" s="70"/>
    </row>
    <row r="2" spans="1:24" ht="20.25">
      <c r="A2" s="265" t="s">
        <v>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71"/>
      <c r="Q2" s="71"/>
      <c r="R2" s="71"/>
      <c r="S2" s="71"/>
      <c r="T2" s="71"/>
      <c r="U2" s="71"/>
      <c r="V2" s="71"/>
      <c r="W2" s="71"/>
      <c r="X2" s="71"/>
    </row>
    <row r="3" spans="1:24" ht="15.75">
      <c r="A3" s="266" t="s">
        <v>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72"/>
      <c r="Q3" s="72"/>
      <c r="R3" s="72"/>
      <c r="S3" s="72"/>
      <c r="T3" s="72"/>
      <c r="U3" s="72"/>
      <c r="V3" s="72"/>
      <c r="W3" s="72"/>
      <c r="X3" s="72"/>
    </row>
    <row r="4" spans="1:24" ht="12.75">
      <c r="A4" s="261" t="s">
        <v>59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9"/>
      <c r="Q4" s="69"/>
      <c r="R4" s="69"/>
      <c r="S4" s="69"/>
      <c r="T4" s="69"/>
      <c r="U4" s="69"/>
      <c r="V4" s="69"/>
      <c r="W4" s="69"/>
      <c r="X4" s="69"/>
    </row>
    <row r="5" spans="1:24" ht="12.75">
      <c r="A5" s="261" t="s">
        <v>60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69"/>
      <c r="Q5" s="69"/>
      <c r="R5" s="69"/>
      <c r="S5" s="69"/>
      <c r="T5" s="69"/>
      <c r="U5" s="69"/>
      <c r="V5" s="69"/>
      <c r="W5" s="69"/>
      <c r="X5" s="69"/>
    </row>
    <row r="6" spans="2:24" ht="12.7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8.75">
      <c r="A7" s="262" t="s">
        <v>67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69"/>
      <c r="Q7" s="69"/>
      <c r="R7" s="69"/>
      <c r="S7" s="69"/>
      <c r="T7" s="69"/>
      <c r="U7" s="69"/>
      <c r="V7" s="69"/>
      <c r="W7" s="69"/>
      <c r="X7" s="69"/>
    </row>
    <row r="8" spans="1:24" ht="15">
      <c r="A8" s="281" t="s">
        <v>66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69"/>
      <c r="Q8" s="69"/>
      <c r="R8" s="69"/>
      <c r="S8" s="69"/>
      <c r="T8" s="69"/>
      <c r="U8" s="69"/>
      <c r="V8" s="69"/>
      <c r="W8" s="69"/>
      <c r="X8" s="69"/>
    </row>
    <row r="9" spans="1:24" ht="12.75">
      <c r="A9" s="282" t="s">
        <v>68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69"/>
      <c r="Q9" s="69"/>
      <c r="R9" s="69"/>
      <c r="S9" s="69"/>
      <c r="T9" s="69"/>
      <c r="U9" s="69"/>
      <c r="V9" s="69"/>
      <c r="W9" s="69"/>
      <c r="X9" s="69"/>
    </row>
    <row r="10" spans="2:24" ht="12.7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2" spans="1:14" ht="15.75">
      <c r="A12" s="263" t="s">
        <v>37</v>
      </c>
      <c r="B12" s="263"/>
      <c r="C12" s="263"/>
      <c r="D12" s="263"/>
      <c r="E12" s="263"/>
      <c r="F12" s="263"/>
      <c r="G12" s="263"/>
      <c r="H12" s="263"/>
      <c r="N12" s="132">
        <v>1275917</v>
      </c>
    </row>
    <row r="13" spans="2:14" ht="15.75">
      <c r="B13" s="85"/>
      <c r="N13" s="86"/>
    </row>
    <row r="14" ht="15">
      <c r="N14" s="75"/>
    </row>
    <row r="15" spans="1:14" ht="12.75">
      <c r="A15" s="283" t="s">
        <v>51</v>
      </c>
      <c r="B15" s="283"/>
      <c r="C15" s="283"/>
      <c r="D15" s="205"/>
      <c r="E15" s="205"/>
      <c r="F15" s="205"/>
      <c r="L15" s="54"/>
      <c r="M15" s="166"/>
      <c r="N15" s="52"/>
    </row>
    <row r="16" spans="1:14" ht="12.75" customHeight="1">
      <c r="A16" s="178" t="s">
        <v>38</v>
      </c>
      <c r="B16" s="228">
        <v>0.9</v>
      </c>
      <c r="C16" t="s">
        <v>125</v>
      </c>
      <c r="D16" s="225">
        <v>0.05</v>
      </c>
      <c r="E16" s="224"/>
      <c r="F16" s="224"/>
      <c r="H16" s="128">
        <f>ROUND(N12*B16,0)</f>
        <v>1148325</v>
      </c>
      <c r="I16" s="116"/>
      <c r="J16" s="284">
        <f>H16+H17</f>
        <v>1186603</v>
      </c>
      <c r="K16" s="204"/>
      <c r="L16" s="54"/>
      <c r="M16" s="166"/>
      <c r="N16" s="176"/>
    </row>
    <row r="17" spans="1:14" ht="12.75" customHeight="1">
      <c r="A17" s="178" t="s">
        <v>39</v>
      </c>
      <c r="B17" s="228">
        <v>0.03</v>
      </c>
      <c r="C17" s="6" t="s">
        <v>126</v>
      </c>
      <c r="D17" s="226">
        <f>D16</f>
        <v>0.05</v>
      </c>
      <c r="E17" s="6" t="s">
        <v>127</v>
      </c>
      <c r="F17" s="227">
        <v>15</v>
      </c>
      <c r="G17" t="s">
        <v>128</v>
      </c>
      <c r="H17" s="128">
        <f>ROUND(N12*B17,0)</f>
        <v>38278</v>
      </c>
      <c r="I17" s="116"/>
      <c r="J17" s="284"/>
      <c r="K17" s="204"/>
      <c r="M17" s="166"/>
      <c r="N17" s="52"/>
    </row>
    <row r="18" spans="1:13" ht="12.75">
      <c r="A18" s="178" t="s">
        <v>65</v>
      </c>
      <c r="B18" s="228">
        <v>0.07</v>
      </c>
      <c r="C18" t="s">
        <v>58</v>
      </c>
      <c r="I18" s="116"/>
      <c r="J18" s="128">
        <f>ROUND(N12*B18,0)</f>
        <v>89314</v>
      </c>
      <c r="K18" s="116"/>
      <c r="M18" s="170"/>
    </row>
    <row r="19" spans="2:11" ht="12.75">
      <c r="B19" s="104"/>
      <c r="H19" s="128"/>
      <c r="I19" s="116"/>
      <c r="J19" s="216">
        <f>SUM(J16:J18)</f>
        <v>1275917</v>
      </c>
      <c r="K19" s="116"/>
    </row>
    <row r="22" spans="1:2" ht="12.75">
      <c r="A22" s="178" t="s">
        <v>129</v>
      </c>
      <c r="B22" s="2" t="s">
        <v>130</v>
      </c>
    </row>
    <row r="23" spans="2:12" ht="12.75">
      <c r="B23" s="104">
        <f>B16</f>
        <v>0.9</v>
      </c>
      <c r="C23" s="2" t="s">
        <v>125</v>
      </c>
      <c r="D23" s="230">
        <f>D16</f>
        <v>0.05</v>
      </c>
      <c r="H23" s="222"/>
      <c r="J23" s="115" t="s">
        <v>40</v>
      </c>
      <c r="K23" s="115"/>
      <c r="L23" s="82">
        <f>H16</f>
        <v>1148325</v>
      </c>
    </row>
    <row r="24" spans="2:14" ht="17.25" customHeight="1">
      <c r="B24" s="37"/>
      <c r="H24" s="93"/>
      <c r="J24" s="119" t="s">
        <v>122</v>
      </c>
      <c r="K24" s="212">
        <f>D16</f>
        <v>0.05</v>
      </c>
      <c r="L24" s="73">
        <f>TOTALI!G30</f>
        <v>43861</v>
      </c>
      <c r="N24" s="271">
        <f>ROUND(L24*L25,2)</f>
        <v>1148325</v>
      </c>
    </row>
    <row r="25" spans="8:14" ht="12.75">
      <c r="H25" s="38"/>
      <c r="J25" s="115" t="s">
        <v>54</v>
      </c>
      <c r="K25" s="115"/>
      <c r="L25" s="169">
        <f>L23/L24</f>
        <v>26.181003625088348</v>
      </c>
      <c r="N25" s="271"/>
    </row>
    <row r="27" spans="1:13" ht="12.75">
      <c r="A27" s="178" t="s">
        <v>131</v>
      </c>
      <c r="B27" s="2" t="s">
        <v>130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1"/>
    </row>
    <row r="28" spans="2:12" ht="12.75">
      <c r="B28" s="229">
        <f>B17</f>
        <v>0.03</v>
      </c>
      <c r="C28" s="231" t="s">
        <v>126</v>
      </c>
      <c r="D28" s="230">
        <f>D17</f>
        <v>0.05</v>
      </c>
      <c r="E28" s="231" t="s">
        <v>127</v>
      </c>
      <c r="F28" s="231">
        <f>F17</f>
        <v>15</v>
      </c>
      <c r="G28" s="2" t="s">
        <v>128</v>
      </c>
      <c r="H28" s="223"/>
      <c r="J28" s="115" t="s">
        <v>40</v>
      </c>
      <c r="K28" s="115"/>
      <c r="L28" s="129">
        <f>H17</f>
        <v>38278</v>
      </c>
    </row>
    <row r="29" spans="2:12" ht="12.75">
      <c r="B29" s="177"/>
      <c r="C29" s="220"/>
      <c r="D29" s="220"/>
      <c r="E29" s="220"/>
      <c r="F29" s="220"/>
      <c r="G29" s="220"/>
      <c r="H29" s="205"/>
      <c r="J29" s="221" t="s">
        <v>123</v>
      </c>
      <c r="K29" s="219">
        <f>K24</f>
        <v>0.05</v>
      </c>
      <c r="L29" s="129"/>
    </row>
    <row r="30" spans="2:15" ht="14.25">
      <c r="B30" s="37"/>
      <c r="G30" s="120"/>
      <c r="H30" s="120"/>
      <c r="J30" s="221" t="s">
        <v>124</v>
      </c>
      <c r="K30" s="213">
        <f>F17</f>
        <v>15</v>
      </c>
      <c r="L30" s="106">
        <f>TOTALI!J30</f>
        <v>2402</v>
      </c>
      <c r="M30" s="81"/>
      <c r="O30" s="103"/>
    </row>
    <row r="31" spans="2:15" ht="14.25" customHeight="1">
      <c r="B31" s="37"/>
      <c r="C31" s="77"/>
      <c r="D31" s="77"/>
      <c r="E31" s="77"/>
      <c r="F31" s="77"/>
      <c r="J31" s="115" t="s">
        <v>54</v>
      </c>
      <c r="K31" s="115"/>
      <c r="L31" s="169">
        <f>L28/L30</f>
        <v>15.935886761032473</v>
      </c>
      <c r="M31" s="100"/>
      <c r="N31" s="145">
        <f>ROUND(L31*L30,2)</f>
        <v>38278</v>
      </c>
      <c r="O31" s="127"/>
    </row>
    <row r="32" spans="2:14" ht="18" customHeight="1">
      <c r="B32" s="37"/>
      <c r="H32" s="99"/>
      <c r="I32" s="99"/>
      <c r="J32" s="99"/>
      <c r="K32" s="99"/>
      <c r="M32" s="98"/>
      <c r="N32" s="145"/>
    </row>
    <row r="33" spans="2:14" ht="12.75">
      <c r="B33" s="37"/>
      <c r="C33" s="77"/>
      <c r="D33" s="77"/>
      <c r="E33" s="77"/>
      <c r="F33" s="77"/>
      <c r="G33" s="77"/>
      <c r="H33" s="77"/>
      <c r="I33" s="77"/>
      <c r="J33" s="121"/>
      <c r="K33" s="121"/>
      <c r="L33" s="122"/>
      <c r="M33" s="111"/>
      <c r="N33" s="102"/>
    </row>
    <row r="34" spans="2:13" ht="12.75">
      <c r="B34" s="37"/>
      <c r="C34" s="77"/>
      <c r="D34" s="77"/>
      <c r="E34" s="77"/>
      <c r="F34" s="77"/>
      <c r="G34" s="77"/>
      <c r="H34" s="77"/>
      <c r="I34" s="77"/>
      <c r="J34" s="77"/>
      <c r="K34" s="77"/>
      <c r="L34" s="117"/>
      <c r="M34" s="81"/>
    </row>
    <row r="35" spans="2:14" s="89" customFormat="1" ht="15.75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276" t="s">
        <v>62</v>
      </c>
      <c r="M35" s="276"/>
      <c r="N35" s="125">
        <f>SUM(N24:N32)</f>
        <v>1186603</v>
      </c>
    </row>
    <row r="36" spans="2:13" ht="12.75">
      <c r="B36" s="37"/>
      <c r="C36" s="77"/>
      <c r="D36" s="77"/>
      <c r="E36" s="77"/>
      <c r="F36" s="77"/>
      <c r="G36" s="77"/>
      <c r="H36" s="77"/>
      <c r="I36" s="77"/>
      <c r="J36" s="77"/>
      <c r="K36" s="77"/>
      <c r="L36" s="117"/>
      <c r="M36" s="81"/>
    </row>
    <row r="37" spans="2:14" ht="12.75">
      <c r="B37" s="37"/>
      <c r="L37" s="77"/>
      <c r="M37" s="77"/>
      <c r="N37" s="78"/>
    </row>
    <row r="38" spans="1:12" ht="12.75">
      <c r="A38" s="178" t="s">
        <v>132</v>
      </c>
      <c r="B38" s="2" t="s">
        <v>133</v>
      </c>
      <c r="G38" s="105"/>
      <c r="H38" s="105"/>
      <c r="I38" s="105"/>
      <c r="J38" s="126"/>
      <c r="K38" s="126"/>
      <c r="L38" s="101"/>
    </row>
    <row r="39" spans="2:12" ht="14.25" customHeight="1">
      <c r="B39" s="104">
        <f>B18</f>
        <v>0.07</v>
      </c>
      <c r="C39" s="2" t="s">
        <v>58</v>
      </c>
      <c r="G39" s="37"/>
      <c r="H39" s="37"/>
      <c r="I39" s="37"/>
      <c r="J39" s="174" t="s">
        <v>40</v>
      </c>
      <c r="K39" s="174"/>
      <c r="L39" s="175">
        <f>J18</f>
        <v>89314</v>
      </c>
    </row>
    <row r="40" spans="10:12" ht="15" customHeight="1">
      <c r="J40" s="174"/>
      <c r="K40" s="174"/>
      <c r="L40" s="175"/>
    </row>
    <row r="41" spans="3:13" ht="12.75">
      <c r="C41" s="272"/>
      <c r="D41" s="272"/>
      <c r="E41" s="272"/>
      <c r="F41" s="272"/>
      <c r="G41" s="272"/>
      <c r="H41" s="38"/>
      <c r="I41" s="38"/>
      <c r="J41" s="38"/>
      <c r="K41" s="38"/>
      <c r="M41" s="83" t="s">
        <v>54</v>
      </c>
    </row>
    <row r="42" spans="3:13" ht="12.75">
      <c r="C42" s="38"/>
      <c r="D42" s="38"/>
      <c r="E42" s="38"/>
      <c r="F42" s="38"/>
      <c r="G42" s="38"/>
      <c r="H42" s="38"/>
      <c r="I42" s="38"/>
      <c r="J42" s="38"/>
      <c r="K42" s="38"/>
      <c r="M42" s="83"/>
    </row>
    <row r="43" spans="3:14" ht="12.75">
      <c r="C43" s="37"/>
      <c r="D43" s="37"/>
      <c r="E43" s="37"/>
      <c r="F43" s="37"/>
      <c r="H43" s="54"/>
      <c r="I43" s="273" t="s">
        <v>38</v>
      </c>
      <c r="J43" s="115" t="s">
        <v>134</v>
      </c>
      <c r="K43" s="225">
        <v>0.8</v>
      </c>
      <c r="L43" s="81">
        <f>ROUND(L39*K43,2)</f>
        <v>71451.2</v>
      </c>
      <c r="M43" s="277">
        <f>L43/L44</f>
        <v>1.536651038754355</v>
      </c>
      <c r="N43" s="279">
        <f>ROUND(L44*M43,2)</f>
        <v>71451.2</v>
      </c>
    </row>
    <row r="44" spans="2:14" ht="12.75">
      <c r="B44" s="37"/>
      <c r="G44" s="105"/>
      <c r="H44" s="84"/>
      <c r="I44" s="274"/>
      <c r="J44" s="131" t="s">
        <v>56</v>
      </c>
      <c r="K44" s="131"/>
      <c r="L44" s="118">
        <f>TOTALI!D30</f>
        <v>46498</v>
      </c>
      <c r="M44" s="278"/>
      <c r="N44" s="279"/>
    </row>
    <row r="45" spans="2:14" ht="12.75">
      <c r="B45" s="37"/>
      <c r="C45" s="54"/>
      <c r="D45" s="54"/>
      <c r="E45" s="54"/>
      <c r="F45" s="54"/>
      <c r="G45" s="116"/>
      <c r="H45" s="116"/>
      <c r="I45" s="116"/>
      <c r="J45" s="116"/>
      <c r="K45" s="116"/>
      <c r="L45" s="73"/>
      <c r="M45" s="80"/>
      <c r="N45" s="82"/>
    </row>
    <row r="46" spans="3:13" ht="12.75">
      <c r="C46" s="37"/>
      <c r="D46" s="37"/>
      <c r="E46" s="37"/>
      <c r="F46" s="37"/>
      <c r="G46" s="54"/>
      <c r="H46" s="54"/>
      <c r="I46" s="54"/>
      <c r="J46" s="54"/>
      <c r="K46" s="54"/>
      <c r="M46" s="83" t="s">
        <v>55</v>
      </c>
    </row>
    <row r="47" spans="3:13" ht="12.75">
      <c r="C47" s="37"/>
      <c r="D47" s="37"/>
      <c r="E47" s="37"/>
      <c r="F47" s="37"/>
      <c r="G47" s="54"/>
      <c r="H47" s="54"/>
      <c r="I47" s="54"/>
      <c r="J47" s="54"/>
      <c r="K47" s="54"/>
      <c r="L47" s="3"/>
      <c r="M47" s="83"/>
    </row>
    <row r="48" spans="2:14" ht="12.75">
      <c r="B48" s="37"/>
      <c r="C48" s="37"/>
      <c r="D48" s="37"/>
      <c r="E48" s="37"/>
      <c r="F48" s="37"/>
      <c r="G48" s="37"/>
      <c r="H48" s="54"/>
      <c r="I48" s="269" t="s">
        <v>39</v>
      </c>
      <c r="J48" s="115" t="s">
        <v>134</v>
      </c>
      <c r="K48" s="232">
        <f>100%-K43</f>
        <v>0.19999999999999996</v>
      </c>
      <c r="L48" s="81">
        <f>L39-L43</f>
        <v>17862.800000000003</v>
      </c>
      <c r="M48" s="277">
        <f>L48/L49</f>
        <v>31.671631205673766</v>
      </c>
      <c r="N48" s="280">
        <f>ROUND(L49*M48,2)</f>
        <v>17862.8</v>
      </c>
    </row>
    <row r="49" spans="7:14" ht="12.75">
      <c r="G49" s="105"/>
      <c r="H49" s="84"/>
      <c r="I49" s="270"/>
      <c r="J49" s="130" t="s">
        <v>49</v>
      </c>
      <c r="K49" s="130"/>
      <c r="L49" s="73">
        <f>TOTALI!H30</f>
        <v>564</v>
      </c>
      <c r="M49" s="278"/>
      <c r="N49" s="270"/>
    </row>
    <row r="50" spans="3:14" ht="12.75">
      <c r="C50" s="105"/>
      <c r="D50" s="105"/>
      <c r="E50" s="105"/>
      <c r="F50" s="105"/>
      <c r="G50" s="105"/>
      <c r="H50" s="84"/>
      <c r="I50" s="84"/>
      <c r="J50" s="84"/>
      <c r="K50" s="84"/>
      <c r="L50" s="73"/>
      <c r="M50" s="110"/>
      <c r="N50" s="76"/>
    </row>
    <row r="51" spans="3:14" ht="15.75">
      <c r="C51" s="84"/>
      <c r="D51" s="84"/>
      <c r="E51" s="84"/>
      <c r="F51" s="84"/>
      <c r="G51" s="84"/>
      <c r="H51" s="84"/>
      <c r="I51" s="84"/>
      <c r="J51" s="84"/>
      <c r="K51" s="84"/>
      <c r="L51" s="275" t="s">
        <v>57</v>
      </c>
      <c r="M51" s="275"/>
      <c r="N51" s="161">
        <f>N43+N48</f>
        <v>89314</v>
      </c>
    </row>
    <row r="52" spans="3:14" ht="15.75">
      <c r="C52" s="84"/>
      <c r="D52" s="84"/>
      <c r="E52" s="84"/>
      <c r="F52" s="84"/>
      <c r="G52" s="84"/>
      <c r="H52" s="84"/>
      <c r="I52" s="84"/>
      <c r="J52" s="84"/>
      <c r="K52" s="84"/>
      <c r="L52" s="173"/>
      <c r="M52" s="173"/>
      <c r="N52" s="161"/>
    </row>
    <row r="53" spans="3:12" ht="13.5" thickBot="1">
      <c r="C53" s="37"/>
      <c r="D53" s="37"/>
      <c r="E53" s="37"/>
      <c r="F53" s="37"/>
      <c r="G53" s="54"/>
      <c r="H53" s="54"/>
      <c r="I53" s="54"/>
      <c r="J53" s="54"/>
      <c r="K53" s="54"/>
      <c r="L53" s="79"/>
    </row>
    <row r="54" spans="12:14" ht="16.5" thickBot="1">
      <c r="L54" s="267" t="s">
        <v>41</v>
      </c>
      <c r="M54" s="268"/>
      <c r="N54" s="162">
        <f>N35+N51</f>
        <v>1275917</v>
      </c>
    </row>
  </sheetData>
  <mergeCells count="22">
    <mergeCell ref="M43:M44"/>
    <mergeCell ref="A8:O8"/>
    <mergeCell ref="A9:O9"/>
    <mergeCell ref="A15:C15"/>
    <mergeCell ref="J16:J17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A5:O5"/>
    <mergeCell ref="A7:O7"/>
    <mergeCell ref="A12:H12"/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56">
      <selection activeCell="J67" sqref="J67"/>
    </sheetView>
  </sheetViews>
  <sheetFormatPr defaultColWidth="9.140625" defaultRowHeight="12.75"/>
  <cols>
    <col min="1" max="2" width="3.7109375" style="3" customWidth="1"/>
    <col min="3" max="3" width="29.00390625" style="3" customWidth="1"/>
    <col min="4" max="4" width="13.7109375" style="3" customWidth="1"/>
    <col min="5" max="5" width="12.00390625" style="3" customWidth="1"/>
    <col min="6" max="9" width="10.8515625" style="3" customWidth="1"/>
    <col min="10" max="11" width="11.57421875" style="3" bestFit="1" customWidth="1"/>
    <col min="12" max="12" width="11.57421875" style="0" bestFit="1" customWidth="1"/>
    <col min="13" max="13" width="12.421875" style="0" customWidth="1"/>
    <col min="14" max="14" width="13.00390625" style="0" customWidth="1"/>
  </cols>
  <sheetData>
    <row r="1" spans="1:14" ht="27.75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>
      <c r="A2" s="265" t="s">
        <v>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5.75">
      <c r="A3" s="266" t="s">
        <v>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2.75">
      <c r="A4" s="261" t="s">
        <v>63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12.75">
      <c r="A5" s="261" t="s">
        <v>64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2.75">
      <c r="A8" s="259" t="s">
        <v>42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1:14" ht="12.75">
      <c r="A9" s="260" t="s">
        <v>70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1:14" ht="12.75">
      <c r="A10" s="260" t="s">
        <v>66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ht="12.75">
      <c r="A11" s="260" t="s">
        <v>135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4" ht="15.75">
      <c r="A12" s="266" t="s">
        <v>69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ht="13.5" thickBot="1"/>
    <row r="14" spans="1:14" ht="21" thickBot="1">
      <c r="A14" s="296" t="s">
        <v>0</v>
      </c>
      <c r="B14" s="301"/>
      <c r="C14" s="301"/>
      <c r="D14" s="301"/>
      <c r="E14" s="301"/>
      <c r="F14" s="301"/>
      <c r="G14" s="94" t="s">
        <v>43</v>
      </c>
      <c r="H14" s="297" t="s">
        <v>44</v>
      </c>
      <c r="I14" s="298"/>
      <c r="J14" s="299" t="s">
        <v>47</v>
      </c>
      <c r="K14" s="300"/>
      <c r="L14" s="285" t="s">
        <v>35</v>
      </c>
      <c r="M14" s="286"/>
      <c r="N14" s="258"/>
    </row>
    <row r="15" spans="1:14" s="1" customFormat="1" ht="50.25" customHeight="1">
      <c r="A15" s="9" t="s">
        <v>8</v>
      </c>
      <c r="B15" s="154"/>
      <c r="C15" s="4" t="s">
        <v>2</v>
      </c>
      <c r="D15" s="5" t="s">
        <v>3</v>
      </c>
      <c r="E15" s="7" t="s">
        <v>28</v>
      </c>
      <c r="F15" s="42" t="s">
        <v>4</v>
      </c>
      <c r="G15" s="146" t="str">
        <f>'Criteri '!J24</f>
        <v>Alunni stanieri =/&gt;</v>
      </c>
      <c r="H15" s="146" t="s">
        <v>123</v>
      </c>
      <c r="I15" s="41" t="str">
        <f>'Criteri '!J30</f>
        <v>con almeno alunni</v>
      </c>
      <c r="J15" s="63" t="s">
        <v>45</v>
      </c>
      <c r="K15" s="186" t="s">
        <v>46</v>
      </c>
      <c r="L15" s="190" t="s">
        <v>88</v>
      </c>
      <c r="M15" s="191" t="s">
        <v>32</v>
      </c>
      <c r="N15" s="188" t="s">
        <v>89</v>
      </c>
    </row>
    <row r="16" spans="1:14" s="1" customFormat="1" ht="22.5">
      <c r="A16" s="140"/>
      <c r="B16" s="153"/>
      <c r="C16" s="144"/>
      <c r="D16" s="141"/>
      <c r="E16" s="141"/>
      <c r="F16" s="150"/>
      <c r="G16" s="211">
        <f>'Criteri '!K24</f>
        <v>0.05</v>
      </c>
      <c r="H16" s="215">
        <f>G16</f>
        <v>0.05</v>
      </c>
      <c r="I16" s="214">
        <f>'Criteri '!K30</f>
        <v>15</v>
      </c>
      <c r="J16" s="165">
        <f>'Criteri '!L25</f>
        <v>26.181003625088348</v>
      </c>
      <c r="K16" s="187">
        <f>'Criteri '!L31</f>
        <v>15.935886761032473</v>
      </c>
      <c r="L16" s="192" t="s">
        <v>136</v>
      </c>
      <c r="M16" s="192" t="s">
        <v>137</v>
      </c>
      <c r="N16" s="192" t="s">
        <v>138</v>
      </c>
    </row>
    <row r="17" spans="1:14" s="1" customFormat="1" ht="12.75">
      <c r="A17" s="138"/>
      <c r="B17" s="136"/>
      <c r="C17" s="143"/>
      <c r="D17" s="139"/>
      <c r="E17" s="139"/>
      <c r="F17" s="151"/>
      <c r="G17" s="147"/>
      <c r="H17" s="160"/>
      <c r="I17" s="137"/>
      <c r="J17" s="138"/>
      <c r="K17" s="151"/>
      <c r="L17" s="193"/>
      <c r="M17" s="194"/>
      <c r="N17" s="189"/>
    </row>
    <row r="18" spans="1:14" ht="13.5" customHeight="1">
      <c r="A18" s="149" t="s">
        <v>7</v>
      </c>
      <c r="B18" s="155">
        <v>1</v>
      </c>
      <c r="C18" s="179" t="s">
        <v>92</v>
      </c>
      <c r="D18" s="181">
        <v>135</v>
      </c>
      <c r="E18" s="179">
        <v>850</v>
      </c>
      <c r="F18" s="152">
        <f aca="true" t="shared" si="0" ref="F18:F64">($D18/E18)</f>
        <v>0.1588235294117647</v>
      </c>
      <c r="G18" s="148">
        <f>IF(F18&gt;=G$16,D18,0)</f>
        <v>135</v>
      </c>
      <c r="H18" s="133">
        <f>IF(F18&lt;G$16,D18,0)</f>
        <v>0</v>
      </c>
      <c r="I18" s="133">
        <f>IF(AND(F18&lt;G$16,D18&gt;(I$16-1)),D18,0)</f>
        <v>0</v>
      </c>
      <c r="J18" s="134">
        <f aca="true" t="shared" si="1" ref="J18:J64">IF(F18&gt;=G$16,ROUND(D18*J$16,2),0)</f>
        <v>3534.44</v>
      </c>
      <c r="K18" s="135">
        <f>ROUND(I18*K$16,2)</f>
        <v>0</v>
      </c>
      <c r="L18" s="195">
        <f>J18+K18</f>
        <v>3534.44</v>
      </c>
      <c r="M18" s="196">
        <f>ROUND(L18*8.5%,2)</f>
        <v>300.43</v>
      </c>
      <c r="N18" s="197">
        <f>ROUND(L18*24.2%,2)</f>
        <v>855.33</v>
      </c>
    </row>
    <row r="19" spans="1:14" ht="13.5" customHeight="1">
      <c r="A19" s="10" t="s">
        <v>7</v>
      </c>
      <c r="B19" s="156">
        <v>2</v>
      </c>
      <c r="C19" s="180" t="s">
        <v>93</v>
      </c>
      <c r="D19" s="182">
        <v>90</v>
      </c>
      <c r="E19" s="180">
        <v>675</v>
      </c>
      <c r="F19" s="152">
        <f t="shared" si="0"/>
        <v>0.13333333333333333</v>
      </c>
      <c r="G19" s="148">
        <f aca="true" t="shared" si="2" ref="G19:G64">IF(F19&gt;=G$16,D19,0)</f>
        <v>90</v>
      </c>
      <c r="H19" s="133">
        <f aca="true" t="shared" si="3" ref="H19:H64">IF(F19&lt;G$16,D19,0)</f>
        <v>0</v>
      </c>
      <c r="I19" s="133">
        <f aca="true" t="shared" si="4" ref="I19:I64">IF(AND(F19&lt;G$16,D19&gt;(I$16-1)),D19,0)</f>
        <v>0</v>
      </c>
      <c r="J19" s="134">
        <f t="shared" si="1"/>
        <v>2356.29</v>
      </c>
      <c r="K19" s="135">
        <f aca="true" t="shared" si="5" ref="K19:K64">ROUND(I19*K$16,2)</f>
        <v>0</v>
      </c>
      <c r="L19" s="195">
        <f aca="true" t="shared" si="6" ref="L19:L64">J19+K19</f>
        <v>2356.29</v>
      </c>
      <c r="M19" s="196">
        <f aca="true" t="shared" si="7" ref="M19:M64">ROUND(L19*8.5%,2)</f>
        <v>200.28</v>
      </c>
      <c r="N19" s="197">
        <f aca="true" t="shared" si="8" ref="N19:N64">ROUND(L19*24.2%,2)</f>
        <v>570.22</v>
      </c>
    </row>
    <row r="20" spans="1:14" ht="13.5" customHeight="1">
      <c r="A20" s="10" t="s">
        <v>7</v>
      </c>
      <c r="B20" s="155">
        <v>3</v>
      </c>
      <c r="C20" s="180" t="s">
        <v>94</v>
      </c>
      <c r="D20" s="182">
        <v>59</v>
      </c>
      <c r="E20" s="180">
        <v>669</v>
      </c>
      <c r="F20" s="152">
        <f t="shared" si="0"/>
        <v>0.08819133034379671</v>
      </c>
      <c r="G20" s="148">
        <f t="shared" si="2"/>
        <v>59</v>
      </c>
      <c r="H20" s="133">
        <f t="shared" si="3"/>
        <v>0</v>
      </c>
      <c r="I20" s="133">
        <f t="shared" si="4"/>
        <v>0</v>
      </c>
      <c r="J20" s="134">
        <f t="shared" si="1"/>
        <v>1544.68</v>
      </c>
      <c r="K20" s="135">
        <f t="shared" si="5"/>
        <v>0</v>
      </c>
      <c r="L20" s="195">
        <f t="shared" si="6"/>
        <v>1544.68</v>
      </c>
      <c r="M20" s="196">
        <f t="shared" si="7"/>
        <v>131.3</v>
      </c>
      <c r="N20" s="197">
        <f t="shared" si="8"/>
        <v>373.81</v>
      </c>
    </row>
    <row r="21" spans="1:14" ht="13.5" customHeight="1">
      <c r="A21" s="10" t="s">
        <v>7</v>
      </c>
      <c r="B21" s="156">
        <v>4</v>
      </c>
      <c r="C21" s="180" t="s">
        <v>95</v>
      </c>
      <c r="D21" s="182">
        <v>76</v>
      </c>
      <c r="E21" s="180">
        <v>953</v>
      </c>
      <c r="F21" s="152">
        <f t="shared" si="0"/>
        <v>0.07974816369359916</v>
      </c>
      <c r="G21" s="148">
        <f t="shared" si="2"/>
        <v>76</v>
      </c>
      <c r="H21" s="133">
        <f t="shared" si="3"/>
        <v>0</v>
      </c>
      <c r="I21" s="133">
        <f t="shared" si="4"/>
        <v>0</v>
      </c>
      <c r="J21" s="134">
        <f t="shared" si="1"/>
        <v>1989.76</v>
      </c>
      <c r="K21" s="135">
        <f t="shared" si="5"/>
        <v>0</v>
      </c>
      <c r="L21" s="195">
        <f t="shared" si="6"/>
        <v>1989.76</v>
      </c>
      <c r="M21" s="196">
        <f t="shared" si="7"/>
        <v>169.13</v>
      </c>
      <c r="N21" s="197">
        <f t="shared" si="8"/>
        <v>481.52</v>
      </c>
    </row>
    <row r="22" spans="1:14" ht="13.5" customHeight="1">
      <c r="A22" s="10" t="s">
        <v>7</v>
      </c>
      <c r="B22" s="155">
        <v>5</v>
      </c>
      <c r="C22" s="180" t="s">
        <v>96</v>
      </c>
      <c r="D22" s="182">
        <v>58</v>
      </c>
      <c r="E22" s="180">
        <v>856</v>
      </c>
      <c r="F22" s="152">
        <f t="shared" si="0"/>
        <v>0.06775700934579439</v>
      </c>
      <c r="G22" s="148">
        <f t="shared" si="2"/>
        <v>58</v>
      </c>
      <c r="H22" s="133">
        <f t="shared" si="3"/>
        <v>0</v>
      </c>
      <c r="I22" s="133">
        <f t="shared" si="4"/>
        <v>0</v>
      </c>
      <c r="J22" s="134">
        <f t="shared" si="1"/>
        <v>1518.5</v>
      </c>
      <c r="K22" s="135">
        <f t="shared" si="5"/>
        <v>0</v>
      </c>
      <c r="L22" s="195">
        <f t="shared" si="6"/>
        <v>1518.5</v>
      </c>
      <c r="M22" s="196">
        <f t="shared" si="7"/>
        <v>129.07</v>
      </c>
      <c r="N22" s="197">
        <f t="shared" si="8"/>
        <v>367.48</v>
      </c>
    </row>
    <row r="23" spans="1:14" ht="13.5" customHeight="1">
      <c r="A23" s="10" t="s">
        <v>7</v>
      </c>
      <c r="B23" s="156">
        <v>6</v>
      </c>
      <c r="C23" s="180" t="s">
        <v>97</v>
      </c>
      <c r="D23" s="182">
        <v>53</v>
      </c>
      <c r="E23" s="180">
        <v>827</v>
      </c>
      <c r="F23" s="152">
        <f t="shared" si="0"/>
        <v>0.06408706166868199</v>
      </c>
      <c r="G23" s="148">
        <f t="shared" si="2"/>
        <v>53</v>
      </c>
      <c r="H23" s="133">
        <f t="shared" si="3"/>
        <v>0</v>
      </c>
      <c r="I23" s="133">
        <f t="shared" si="4"/>
        <v>0</v>
      </c>
      <c r="J23" s="134">
        <f t="shared" si="1"/>
        <v>1387.59</v>
      </c>
      <c r="K23" s="135">
        <f t="shared" si="5"/>
        <v>0</v>
      </c>
      <c r="L23" s="195">
        <f t="shared" si="6"/>
        <v>1387.59</v>
      </c>
      <c r="M23" s="196">
        <f t="shared" si="7"/>
        <v>117.95</v>
      </c>
      <c r="N23" s="197">
        <f t="shared" si="8"/>
        <v>335.8</v>
      </c>
    </row>
    <row r="24" spans="1:14" ht="13.5" customHeight="1">
      <c r="A24" s="10" t="s">
        <v>7</v>
      </c>
      <c r="B24" s="155">
        <v>7</v>
      </c>
      <c r="C24" s="180" t="s">
        <v>98</v>
      </c>
      <c r="D24" s="182">
        <v>35</v>
      </c>
      <c r="E24" s="180">
        <v>723</v>
      </c>
      <c r="F24" s="152">
        <f t="shared" si="0"/>
        <v>0.048409405255878286</v>
      </c>
      <c r="G24" s="148">
        <f t="shared" si="2"/>
        <v>0</v>
      </c>
      <c r="H24" s="133">
        <f t="shared" si="3"/>
        <v>35</v>
      </c>
      <c r="I24" s="133">
        <f t="shared" si="4"/>
        <v>35</v>
      </c>
      <c r="J24" s="134">
        <f t="shared" si="1"/>
        <v>0</v>
      </c>
      <c r="K24" s="135">
        <f t="shared" si="5"/>
        <v>557.76</v>
      </c>
      <c r="L24" s="195">
        <f t="shared" si="6"/>
        <v>557.76</v>
      </c>
      <c r="M24" s="196">
        <f t="shared" si="7"/>
        <v>47.41</v>
      </c>
      <c r="N24" s="197">
        <f t="shared" si="8"/>
        <v>134.98</v>
      </c>
    </row>
    <row r="25" spans="1:14" ht="13.5" customHeight="1">
      <c r="A25" s="10" t="s">
        <v>7</v>
      </c>
      <c r="B25" s="156">
        <v>8</v>
      </c>
      <c r="C25" s="180" t="s">
        <v>99</v>
      </c>
      <c r="D25" s="182">
        <v>347</v>
      </c>
      <c r="E25" s="180">
        <v>1208</v>
      </c>
      <c r="F25" s="152">
        <f t="shared" si="0"/>
        <v>0.28725165562913907</v>
      </c>
      <c r="G25" s="148">
        <f t="shared" si="2"/>
        <v>347</v>
      </c>
      <c r="H25" s="133">
        <f t="shared" si="3"/>
        <v>0</v>
      </c>
      <c r="I25" s="133">
        <f t="shared" si="4"/>
        <v>0</v>
      </c>
      <c r="J25" s="134">
        <f t="shared" si="1"/>
        <v>9084.81</v>
      </c>
      <c r="K25" s="135">
        <f t="shared" si="5"/>
        <v>0</v>
      </c>
      <c r="L25" s="195">
        <f t="shared" si="6"/>
        <v>9084.81</v>
      </c>
      <c r="M25" s="196">
        <f t="shared" si="7"/>
        <v>772.21</v>
      </c>
      <c r="N25" s="197">
        <f t="shared" si="8"/>
        <v>2198.52</v>
      </c>
    </row>
    <row r="26" spans="1:14" ht="13.5" customHeight="1">
      <c r="A26" s="10" t="s">
        <v>7</v>
      </c>
      <c r="B26" s="155">
        <v>9</v>
      </c>
      <c r="C26" s="180" t="s">
        <v>100</v>
      </c>
      <c r="D26" s="182">
        <v>158</v>
      </c>
      <c r="E26" s="180">
        <v>859</v>
      </c>
      <c r="F26" s="152">
        <f t="shared" si="0"/>
        <v>0.1839348079161816</v>
      </c>
      <c r="G26" s="148">
        <f t="shared" si="2"/>
        <v>158</v>
      </c>
      <c r="H26" s="133">
        <f t="shared" si="3"/>
        <v>0</v>
      </c>
      <c r="I26" s="133">
        <f t="shared" si="4"/>
        <v>0</v>
      </c>
      <c r="J26" s="134">
        <f t="shared" si="1"/>
        <v>4136.6</v>
      </c>
      <c r="K26" s="135">
        <f t="shared" si="5"/>
        <v>0</v>
      </c>
      <c r="L26" s="195">
        <f t="shared" si="6"/>
        <v>4136.6</v>
      </c>
      <c r="M26" s="196">
        <f t="shared" si="7"/>
        <v>351.61</v>
      </c>
      <c r="N26" s="197">
        <f t="shared" si="8"/>
        <v>1001.06</v>
      </c>
    </row>
    <row r="27" spans="1:14" ht="13.5" customHeight="1">
      <c r="A27" s="10" t="s">
        <v>7</v>
      </c>
      <c r="B27" s="156">
        <v>10</v>
      </c>
      <c r="C27" s="180" t="s">
        <v>101</v>
      </c>
      <c r="D27" s="182">
        <v>87</v>
      </c>
      <c r="E27" s="180">
        <v>570</v>
      </c>
      <c r="F27" s="152">
        <f t="shared" si="0"/>
        <v>0.15263157894736842</v>
      </c>
      <c r="G27" s="148">
        <f t="shared" si="2"/>
        <v>87</v>
      </c>
      <c r="H27" s="133">
        <f t="shared" si="3"/>
        <v>0</v>
      </c>
      <c r="I27" s="133">
        <f t="shared" si="4"/>
        <v>0</v>
      </c>
      <c r="J27" s="134">
        <f t="shared" si="1"/>
        <v>2277.75</v>
      </c>
      <c r="K27" s="135">
        <f t="shared" si="5"/>
        <v>0</v>
      </c>
      <c r="L27" s="195">
        <f t="shared" si="6"/>
        <v>2277.75</v>
      </c>
      <c r="M27" s="196">
        <f t="shared" si="7"/>
        <v>193.61</v>
      </c>
      <c r="N27" s="197">
        <f t="shared" si="8"/>
        <v>551.22</v>
      </c>
    </row>
    <row r="28" spans="1:14" ht="13.5" customHeight="1">
      <c r="A28" s="10" t="s">
        <v>7</v>
      </c>
      <c r="B28" s="155">
        <v>11</v>
      </c>
      <c r="C28" s="180" t="s">
        <v>102</v>
      </c>
      <c r="D28" s="182">
        <v>110</v>
      </c>
      <c r="E28" s="180">
        <v>834</v>
      </c>
      <c r="F28" s="152">
        <f t="shared" si="0"/>
        <v>0.13189448441247004</v>
      </c>
      <c r="G28" s="148">
        <f t="shared" si="2"/>
        <v>110</v>
      </c>
      <c r="H28" s="133">
        <f t="shared" si="3"/>
        <v>0</v>
      </c>
      <c r="I28" s="133">
        <f t="shared" si="4"/>
        <v>0</v>
      </c>
      <c r="J28" s="134">
        <f t="shared" si="1"/>
        <v>2879.91</v>
      </c>
      <c r="K28" s="135">
        <f t="shared" si="5"/>
        <v>0</v>
      </c>
      <c r="L28" s="195">
        <f t="shared" si="6"/>
        <v>2879.91</v>
      </c>
      <c r="M28" s="196">
        <f t="shared" si="7"/>
        <v>244.79</v>
      </c>
      <c r="N28" s="197">
        <f t="shared" si="8"/>
        <v>696.94</v>
      </c>
    </row>
    <row r="29" spans="1:14" ht="13.5" customHeight="1">
      <c r="A29" s="10" t="s">
        <v>7</v>
      </c>
      <c r="B29" s="156">
        <v>12</v>
      </c>
      <c r="C29" s="180" t="s">
        <v>103</v>
      </c>
      <c r="D29" s="182">
        <v>115</v>
      </c>
      <c r="E29" s="180">
        <v>895</v>
      </c>
      <c r="F29" s="152">
        <f t="shared" si="0"/>
        <v>0.12849162011173185</v>
      </c>
      <c r="G29" s="148">
        <f t="shared" si="2"/>
        <v>115</v>
      </c>
      <c r="H29" s="133">
        <f t="shared" si="3"/>
        <v>0</v>
      </c>
      <c r="I29" s="133">
        <f t="shared" si="4"/>
        <v>0</v>
      </c>
      <c r="J29" s="134">
        <f t="shared" si="1"/>
        <v>3010.82</v>
      </c>
      <c r="K29" s="135">
        <f t="shared" si="5"/>
        <v>0</v>
      </c>
      <c r="L29" s="195">
        <f t="shared" si="6"/>
        <v>3010.82</v>
      </c>
      <c r="M29" s="196">
        <f t="shared" si="7"/>
        <v>255.92</v>
      </c>
      <c r="N29" s="197">
        <f t="shared" si="8"/>
        <v>728.62</v>
      </c>
    </row>
    <row r="30" spans="1:14" ht="13.5" customHeight="1">
      <c r="A30" s="10" t="s">
        <v>7</v>
      </c>
      <c r="B30" s="155">
        <v>13</v>
      </c>
      <c r="C30" s="180" t="s">
        <v>104</v>
      </c>
      <c r="D30" s="182">
        <v>151</v>
      </c>
      <c r="E30" s="180">
        <v>1236</v>
      </c>
      <c r="F30" s="152">
        <f t="shared" si="0"/>
        <v>0.12216828478964402</v>
      </c>
      <c r="G30" s="148">
        <f t="shared" si="2"/>
        <v>151</v>
      </c>
      <c r="H30" s="133">
        <f t="shared" si="3"/>
        <v>0</v>
      </c>
      <c r="I30" s="133">
        <f t="shared" si="4"/>
        <v>0</v>
      </c>
      <c r="J30" s="134">
        <f t="shared" si="1"/>
        <v>3953.33</v>
      </c>
      <c r="K30" s="135">
        <f t="shared" si="5"/>
        <v>0</v>
      </c>
      <c r="L30" s="195">
        <f t="shared" si="6"/>
        <v>3953.33</v>
      </c>
      <c r="M30" s="196">
        <f t="shared" si="7"/>
        <v>336.03</v>
      </c>
      <c r="N30" s="197">
        <f t="shared" si="8"/>
        <v>956.71</v>
      </c>
    </row>
    <row r="31" spans="1:14" ht="13.5" customHeight="1">
      <c r="A31" s="10" t="s">
        <v>7</v>
      </c>
      <c r="B31" s="156">
        <v>14</v>
      </c>
      <c r="C31" s="180" t="s">
        <v>105</v>
      </c>
      <c r="D31" s="182">
        <v>120</v>
      </c>
      <c r="E31" s="180">
        <v>1188</v>
      </c>
      <c r="F31" s="152">
        <f t="shared" si="0"/>
        <v>0.10101010101010101</v>
      </c>
      <c r="G31" s="148">
        <f t="shared" si="2"/>
        <v>120</v>
      </c>
      <c r="H31" s="133">
        <f t="shared" si="3"/>
        <v>0</v>
      </c>
      <c r="I31" s="133">
        <f t="shared" si="4"/>
        <v>0</v>
      </c>
      <c r="J31" s="134">
        <f t="shared" si="1"/>
        <v>3141.72</v>
      </c>
      <c r="K31" s="135">
        <f t="shared" si="5"/>
        <v>0</v>
      </c>
      <c r="L31" s="195">
        <f t="shared" si="6"/>
        <v>3141.72</v>
      </c>
      <c r="M31" s="196">
        <f t="shared" si="7"/>
        <v>267.05</v>
      </c>
      <c r="N31" s="197">
        <f t="shared" si="8"/>
        <v>760.3</v>
      </c>
    </row>
    <row r="32" spans="1:14" ht="13.5" customHeight="1">
      <c r="A32" s="10" t="s">
        <v>7</v>
      </c>
      <c r="B32" s="155">
        <v>15</v>
      </c>
      <c r="C32" s="180" t="s">
        <v>106</v>
      </c>
      <c r="D32" s="182">
        <v>52</v>
      </c>
      <c r="E32" s="180">
        <v>523</v>
      </c>
      <c r="F32" s="152">
        <f t="shared" si="0"/>
        <v>0.0994263862332696</v>
      </c>
      <c r="G32" s="148">
        <f t="shared" si="2"/>
        <v>52</v>
      </c>
      <c r="H32" s="133">
        <f t="shared" si="3"/>
        <v>0</v>
      </c>
      <c r="I32" s="133">
        <f t="shared" si="4"/>
        <v>0</v>
      </c>
      <c r="J32" s="134">
        <f t="shared" si="1"/>
        <v>1361.41</v>
      </c>
      <c r="K32" s="135">
        <f t="shared" si="5"/>
        <v>0</v>
      </c>
      <c r="L32" s="195">
        <f t="shared" si="6"/>
        <v>1361.41</v>
      </c>
      <c r="M32" s="196">
        <f t="shared" si="7"/>
        <v>115.72</v>
      </c>
      <c r="N32" s="197">
        <f t="shared" si="8"/>
        <v>329.46</v>
      </c>
    </row>
    <row r="33" spans="1:14" ht="13.5" customHeight="1">
      <c r="A33" s="10" t="s">
        <v>7</v>
      </c>
      <c r="B33" s="156">
        <v>16</v>
      </c>
      <c r="C33" s="180" t="s">
        <v>107</v>
      </c>
      <c r="D33" s="182">
        <v>72</v>
      </c>
      <c r="E33" s="180">
        <v>745</v>
      </c>
      <c r="F33" s="152">
        <f t="shared" si="0"/>
        <v>0.09664429530201342</v>
      </c>
      <c r="G33" s="148">
        <f t="shared" si="2"/>
        <v>72</v>
      </c>
      <c r="H33" s="133">
        <f t="shared" si="3"/>
        <v>0</v>
      </c>
      <c r="I33" s="133">
        <f t="shared" si="4"/>
        <v>0</v>
      </c>
      <c r="J33" s="134">
        <f t="shared" si="1"/>
        <v>1885.03</v>
      </c>
      <c r="K33" s="135">
        <f t="shared" si="5"/>
        <v>0</v>
      </c>
      <c r="L33" s="195">
        <f t="shared" si="6"/>
        <v>1885.03</v>
      </c>
      <c r="M33" s="196">
        <f t="shared" si="7"/>
        <v>160.23</v>
      </c>
      <c r="N33" s="197">
        <f t="shared" si="8"/>
        <v>456.18</v>
      </c>
    </row>
    <row r="34" spans="1:14" ht="13.5" customHeight="1">
      <c r="A34" s="10" t="s">
        <v>7</v>
      </c>
      <c r="B34" s="155">
        <v>17</v>
      </c>
      <c r="C34" s="180" t="s">
        <v>108</v>
      </c>
      <c r="D34" s="182">
        <v>53</v>
      </c>
      <c r="E34" s="180">
        <v>552</v>
      </c>
      <c r="F34" s="152">
        <f t="shared" si="0"/>
        <v>0.09601449275362318</v>
      </c>
      <c r="G34" s="148">
        <f t="shared" si="2"/>
        <v>53</v>
      </c>
      <c r="H34" s="133">
        <f t="shared" si="3"/>
        <v>0</v>
      </c>
      <c r="I34" s="133">
        <f t="shared" si="4"/>
        <v>0</v>
      </c>
      <c r="J34" s="134">
        <f t="shared" si="1"/>
        <v>1387.59</v>
      </c>
      <c r="K34" s="135">
        <f t="shared" si="5"/>
        <v>0</v>
      </c>
      <c r="L34" s="195">
        <f t="shared" si="6"/>
        <v>1387.59</v>
      </c>
      <c r="M34" s="196">
        <f t="shared" si="7"/>
        <v>117.95</v>
      </c>
      <c r="N34" s="197">
        <f t="shared" si="8"/>
        <v>335.8</v>
      </c>
    </row>
    <row r="35" spans="1:14" ht="13.5" customHeight="1">
      <c r="A35" s="10" t="s">
        <v>7</v>
      </c>
      <c r="B35" s="156">
        <v>18</v>
      </c>
      <c r="C35" s="180" t="s">
        <v>109</v>
      </c>
      <c r="D35" s="182">
        <v>122</v>
      </c>
      <c r="E35" s="180">
        <v>1300</v>
      </c>
      <c r="F35" s="152">
        <f t="shared" si="0"/>
        <v>0.09384615384615384</v>
      </c>
      <c r="G35" s="148">
        <f t="shared" si="2"/>
        <v>122</v>
      </c>
      <c r="H35" s="133">
        <f t="shared" si="3"/>
        <v>0</v>
      </c>
      <c r="I35" s="133">
        <f t="shared" si="4"/>
        <v>0</v>
      </c>
      <c r="J35" s="134">
        <f t="shared" si="1"/>
        <v>3194.08</v>
      </c>
      <c r="K35" s="135">
        <f t="shared" si="5"/>
        <v>0</v>
      </c>
      <c r="L35" s="195">
        <f t="shared" si="6"/>
        <v>3194.08</v>
      </c>
      <c r="M35" s="196">
        <f t="shared" si="7"/>
        <v>271.5</v>
      </c>
      <c r="N35" s="197">
        <f t="shared" si="8"/>
        <v>772.97</v>
      </c>
    </row>
    <row r="36" spans="1:14" ht="13.5" customHeight="1">
      <c r="A36" s="10" t="s">
        <v>7</v>
      </c>
      <c r="B36" s="155">
        <v>19</v>
      </c>
      <c r="C36" s="180" t="s">
        <v>110</v>
      </c>
      <c r="D36" s="182">
        <v>121</v>
      </c>
      <c r="E36" s="180">
        <v>1356</v>
      </c>
      <c r="F36" s="152">
        <f t="shared" si="0"/>
        <v>0.08923303834808259</v>
      </c>
      <c r="G36" s="148">
        <f t="shared" si="2"/>
        <v>121</v>
      </c>
      <c r="H36" s="133">
        <f t="shared" si="3"/>
        <v>0</v>
      </c>
      <c r="I36" s="133">
        <f t="shared" si="4"/>
        <v>0</v>
      </c>
      <c r="J36" s="134">
        <f t="shared" si="1"/>
        <v>3167.9</v>
      </c>
      <c r="K36" s="135">
        <f t="shared" si="5"/>
        <v>0</v>
      </c>
      <c r="L36" s="195">
        <f t="shared" si="6"/>
        <v>3167.9</v>
      </c>
      <c r="M36" s="196">
        <f t="shared" si="7"/>
        <v>269.27</v>
      </c>
      <c r="N36" s="197">
        <f t="shared" si="8"/>
        <v>766.63</v>
      </c>
    </row>
    <row r="37" spans="1:14" ht="13.5" customHeight="1">
      <c r="A37" s="10" t="s">
        <v>7</v>
      </c>
      <c r="B37" s="156">
        <v>20</v>
      </c>
      <c r="C37" s="180" t="s">
        <v>111</v>
      </c>
      <c r="D37" s="182">
        <v>63</v>
      </c>
      <c r="E37" s="180">
        <v>708</v>
      </c>
      <c r="F37" s="152">
        <f t="shared" si="0"/>
        <v>0.08898305084745763</v>
      </c>
      <c r="G37" s="148">
        <f t="shared" si="2"/>
        <v>63</v>
      </c>
      <c r="H37" s="133">
        <f t="shared" si="3"/>
        <v>0</v>
      </c>
      <c r="I37" s="133">
        <f t="shared" si="4"/>
        <v>0</v>
      </c>
      <c r="J37" s="134">
        <f t="shared" si="1"/>
        <v>1649.4</v>
      </c>
      <c r="K37" s="135">
        <f t="shared" si="5"/>
        <v>0</v>
      </c>
      <c r="L37" s="195">
        <f t="shared" si="6"/>
        <v>1649.4</v>
      </c>
      <c r="M37" s="196">
        <f t="shared" si="7"/>
        <v>140.2</v>
      </c>
      <c r="N37" s="197">
        <f t="shared" si="8"/>
        <v>399.15</v>
      </c>
    </row>
    <row r="38" spans="1:14" ht="13.5" customHeight="1">
      <c r="A38" s="10" t="s">
        <v>7</v>
      </c>
      <c r="B38" s="155">
        <v>21</v>
      </c>
      <c r="C38" s="180" t="s">
        <v>112</v>
      </c>
      <c r="D38" s="182">
        <v>62</v>
      </c>
      <c r="E38" s="180">
        <v>736</v>
      </c>
      <c r="F38" s="152">
        <f t="shared" si="0"/>
        <v>0.08423913043478261</v>
      </c>
      <c r="G38" s="148">
        <f t="shared" si="2"/>
        <v>62</v>
      </c>
      <c r="H38" s="133">
        <f t="shared" si="3"/>
        <v>0</v>
      </c>
      <c r="I38" s="133">
        <f t="shared" si="4"/>
        <v>0</v>
      </c>
      <c r="J38" s="134">
        <f t="shared" si="1"/>
        <v>1623.22</v>
      </c>
      <c r="K38" s="135">
        <f t="shared" si="5"/>
        <v>0</v>
      </c>
      <c r="L38" s="195">
        <f t="shared" si="6"/>
        <v>1623.22</v>
      </c>
      <c r="M38" s="196">
        <f t="shared" si="7"/>
        <v>137.97</v>
      </c>
      <c r="N38" s="197">
        <f t="shared" si="8"/>
        <v>392.82</v>
      </c>
    </row>
    <row r="39" spans="1:14" ht="13.5" customHeight="1">
      <c r="A39" s="10" t="s">
        <v>7</v>
      </c>
      <c r="B39" s="156">
        <v>22</v>
      </c>
      <c r="C39" s="180" t="s">
        <v>113</v>
      </c>
      <c r="D39" s="182">
        <v>58</v>
      </c>
      <c r="E39" s="180">
        <v>855</v>
      </c>
      <c r="F39" s="152">
        <f t="shared" si="0"/>
        <v>0.06783625730994151</v>
      </c>
      <c r="G39" s="148">
        <f t="shared" si="2"/>
        <v>58</v>
      </c>
      <c r="H39" s="133">
        <f t="shared" si="3"/>
        <v>0</v>
      </c>
      <c r="I39" s="133">
        <f t="shared" si="4"/>
        <v>0</v>
      </c>
      <c r="J39" s="134">
        <f t="shared" si="1"/>
        <v>1518.5</v>
      </c>
      <c r="K39" s="135">
        <f t="shared" si="5"/>
        <v>0</v>
      </c>
      <c r="L39" s="195">
        <f t="shared" si="6"/>
        <v>1518.5</v>
      </c>
      <c r="M39" s="196">
        <f t="shared" si="7"/>
        <v>129.07</v>
      </c>
      <c r="N39" s="197">
        <f t="shared" si="8"/>
        <v>367.48</v>
      </c>
    </row>
    <row r="40" spans="1:14" ht="13.5" customHeight="1">
      <c r="A40" s="10" t="s">
        <v>7</v>
      </c>
      <c r="B40" s="155">
        <v>23</v>
      </c>
      <c r="C40" s="180" t="s">
        <v>114</v>
      </c>
      <c r="D40" s="182">
        <v>68</v>
      </c>
      <c r="E40" s="180">
        <v>1021</v>
      </c>
      <c r="F40" s="152">
        <f t="shared" si="0"/>
        <v>0.06660137120470128</v>
      </c>
      <c r="G40" s="148">
        <f t="shared" si="2"/>
        <v>68</v>
      </c>
      <c r="H40" s="133">
        <f t="shared" si="3"/>
        <v>0</v>
      </c>
      <c r="I40" s="133">
        <f t="shared" si="4"/>
        <v>0</v>
      </c>
      <c r="J40" s="134">
        <f t="shared" si="1"/>
        <v>1780.31</v>
      </c>
      <c r="K40" s="135">
        <f t="shared" si="5"/>
        <v>0</v>
      </c>
      <c r="L40" s="195">
        <f t="shared" si="6"/>
        <v>1780.31</v>
      </c>
      <c r="M40" s="196">
        <f t="shared" si="7"/>
        <v>151.33</v>
      </c>
      <c r="N40" s="197">
        <f t="shared" si="8"/>
        <v>430.84</v>
      </c>
    </row>
    <row r="41" spans="1:14" ht="13.5" customHeight="1">
      <c r="A41" s="10" t="s">
        <v>7</v>
      </c>
      <c r="B41" s="156">
        <v>24</v>
      </c>
      <c r="C41" s="180" t="s">
        <v>115</v>
      </c>
      <c r="D41" s="182">
        <v>62</v>
      </c>
      <c r="E41" s="180">
        <v>1022</v>
      </c>
      <c r="F41" s="152">
        <f t="shared" si="0"/>
        <v>0.060665362035225046</v>
      </c>
      <c r="G41" s="148">
        <f t="shared" si="2"/>
        <v>62</v>
      </c>
      <c r="H41" s="133">
        <f t="shared" si="3"/>
        <v>0</v>
      </c>
      <c r="I41" s="133">
        <f t="shared" si="4"/>
        <v>0</v>
      </c>
      <c r="J41" s="134">
        <f t="shared" si="1"/>
        <v>1623.22</v>
      </c>
      <c r="K41" s="135">
        <f t="shared" si="5"/>
        <v>0</v>
      </c>
      <c r="L41" s="195">
        <f t="shared" si="6"/>
        <v>1623.22</v>
      </c>
      <c r="M41" s="196">
        <f t="shared" si="7"/>
        <v>137.97</v>
      </c>
      <c r="N41" s="197">
        <f t="shared" si="8"/>
        <v>392.82</v>
      </c>
    </row>
    <row r="42" spans="1:14" ht="13.5" customHeight="1">
      <c r="A42" s="10" t="s">
        <v>7</v>
      </c>
      <c r="B42" s="155">
        <v>25</v>
      </c>
      <c r="C42" s="180" t="s">
        <v>116</v>
      </c>
      <c r="D42" s="182">
        <v>44</v>
      </c>
      <c r="E42" s="180">
        <v>727</v>
      </c>
      <c r="F42" s="152">
        <f t="shared" si="0"/>
        <v>0.06052269601100413</v>
      </c>
      <c r="G42" s="148">
        <f t="shared" si="2"/>
        <v>44</v>
      </c>
      <c r="H42" s="133">
        <f t="shared" si="3"/>
        <v>0</v>
      </c>
      <c r="I42" s="133">
        <f t="shared" si="4"/>
        <v>0</v>
      </c>
      <c r="J42" s="134">
        <f t="shared" si="1"/>
        <v>1151.96</v>
      </c>
      <c r="K42" s="135">
        <f t="shared" si="5"/>
        <v>0</v>
      </c>
      <c r="L42" s="195">
        <f t="shared" si="6"/>
        <v>1151.96</v>
      </c>
      <c r="M42" s="196">
        <f t="shared" si="7"/>
        <v>97.92</v>
      </c>
      <c r="N42" s="197">
        <f t="shared" si="8"/>
        <v>278.77</v>
      </c>
    </row>
    <row r="43" spans="1:14" ht="13.5" customHeight="1">
      <c r="A43" s="10" t="s">
        <v>7</v>
      </c>
      <c r="B43" s="156">
        <v>26</v>
      </c>
      <c r="C43" s="180" t="s">
        <v>117</v>
      </c>
      <c r="D43" s="182">
        <v>37</v>
      </c>
      <c r="E43" s="180">
        <v>1018</v>
      </c>
      <c r="F43" s="152">
        <f t="shared" si="0"/>
        <v>0.036345776031434185</v>
      </c>
      <c r="G43" s="148">
        <f t="shared" si="2"/>
        <v>0</v>
      </c>
      <c r="H43" s="133">
        <f t="shared" si="3"/>
        <v>37</v>
      </c>
      <c r="I43" s="133">
        <f t="shared" si="4"/>
        <v>37</v>
      </c>
      <c r="J43" s="134">
        <f t="shared" si="1"/>
        <v>0</v>
      </c>
      <c r="K43" s="135">
        <f t="shared" si="5"/>
        <v>589.63</v>
      </c>
      <c r="L43" s="195">
        <f t="shared" si="6"/>
        <v>589.63</v>
      </c>
      <c r="M43" s="196">
        <f t="shared" si="7"/>
        <v>50.12</v>
      </c>
      <c r="N43" s="197">
        <f t="shared" si="8"/>
        <v>142.69</v>
      </c>
    </row>
    <row r="44" spans="1:14" ht="13.5" customHeight="1">
      <c r="A44" s="10" t="s">
        <v>7</v>
      </c>
      <c r="B44" s="155">
        <v>27</v>
      </c>
      <c r="C44" s="180" t="s">
        <v>118</v>
      </c>
      <c r="D44" s="182">
        <v>52</v>
      </c>
      <c r="E44" s="180">
        <v>487</v>
      </c>
      <c r="F44" s="152">
        <f t="shared" si="0"/>
        <v>0.10677618069815195</v>
      </c>
      <c r="G44" s="148">
        <f t="shared" si="2"/>
        <v>52</v>
      </c>
      <c r="H44" s="133">
        <f t="shared" si="3"/>
        <v>0</v>
      </c>
      <c r="I44" s="133">
        <f t="shared" si="4"/>
        <v>0</v>
      </c>
      <c r="J44" s="134">
        <f t="shared" si="1"/>
        <v>1361.41</v>
      </c>
      <c r="K44" s="135">
        <f t="shared" si="5"/>
        <v>0</v>
      </c>
      <c r="L44" s="195">
        <f t="shared" si="6"/>
        <v>1361.41</v>
      </c>
      <c r="M44" s="196">
        <f t="shared" si="7"/>
        <v>115.72</v>
      </c>
      <c r="N44" s="197">
        <f t="shared" si="8"/>
        <v>329.46</v>
      </c>
    </row>
    <row r="45" spans="1:14" ht="13.5" customHeight="1">
      <c r="A45" s="10" t="s">
        <v>7</v>
      </c>
      <c r="B45" s="156">
        <v>28</v>
      </c>
      <c r="C45" s="180" t="s">
        <v>119</v>
      </c>
      <c r="D45" s="182">
        <v>76</v>
      </c>
      <c r="E45" s="180">
        <v>812</v>
      </c>
      <c r="F45" s="152">
        <f t="shared" si="0"/>
        <v>0.09359605911330049</v>
      </c>
      <c r="G45" s="148">
        <f t="shared" si="2"/>
        <v>76</v>
      </c>
      <c r="H45" s="133">
        <f t="shared" si="3"/>
        <v>0</v>
      </c>
      <c r="I45" s="133">
        <f t="shared" si="4"/>
        <v>0</v>
      </c>
      <c r="J45" s="134">
        <f t="shared" si="1"/>
        <v>1989.76</v>
      </c>
      <c r="K45" s="135">
        <f t="shared" si="5"/>
        <v>0</v>
      </c>
      <c r="L45" s="195">
        <f t="shared" si="6"/>
        <v>1989.76</v>
      </c>
      <c r="M45" s="196">
        <f t="shared" si="7"/>
        <v>169.13</v>
      </c>
      <c r="N45" s="197">
        <f t="shared" si="8"/>
        <v>481.52</v>
      </c>
    </row>
    <row r="46" spans="1:14" ht="13.5" customHeight="1">
      <c r="A46" s="10" t="s">
        <v>7</v>
      </c>
      <c r="B46" s="155">
        <v>29</v>
      </c>
      <c r="C46" s="180" t="s">
        <v>120</v>
      </c>
      <c r="D46" s="182">
        <v>59</v>
      </c>
      <c r="E46" s="180">
        <v>668</v>
      </c>
      <c r="F46" s="152">
        <f t="shared" si="0"/>
        <v>0.08832335329341318</v>
      </c>
      <c r="G46" s="148">
        <f t="shared" si="2"/>
        <v>59</v>
      </c>
      <c r="H46" s="133">
        <f t="shared" si="3"/>
        <v>0</v>
      </c>
      <c r="I46" s="133">
        <f t="shared" si="4"/>
        <v>0</v>
      </c>
      <c r="J46" s="134">
        <f t="shared" si="1"/>
        <v>1544.68</v>
      </c>
      <c r="K46" s="135">
        <f t="shared" si="5"/>
        <v>0</v>
      </c>
      <c r="L46" s="195">
        <f t="shared" si="6"/>
        <v>1544.68</v>
      </c>
      <c r="M46" s="196">
        <f t="shared" si="7"/>
        <v>131.3</v>
      </c>
      <c r="N46" s="197">
        <f t="shared" si="8"/>
        <v>373.81</v>
      </c>
    </row>
    <row r="47" spans="1:14" ht="13.5" customHeight="1">
      <c r="A47" s="10" t="s">
        <v>7</v>
      </c>
      <c r="B47" s="156">
        <v>30</v>
      </c>
      <c r="C47" s="180" t="s">
        <v>121</v>
      </c>
      <c r="D47" s="182">
        <v>46</v>
      </c>
      <c r="E47" s="180">
        <v>579</v>
      </c>
      <c r="F47" s="152">
        <f t="shared" si="0"/>
        <v>0.07944732297063903</v>
      </c>
      <c r="G47" s="148">
        <f t="shared" si="2"/>
        <v>46</v>
      </c>
      <c r="H47" s="133">
        <f t="shared" si="3"/>
        <v>0</v>
      </c>
      <c r="I47" s="133">
        <f t="shared" si="4"/>
        <v>0</v>
      </c>
      <c r="J47" s="134">
        <f t="shared" si="1"/>
        <v>1204.33</v>
      </c>
      <c r="K47" s="135">
        <f t="shared" si="5"/>
        <v>0</v>
      </c>
      <c r="L47" s="195">
        <f t="shared" si="6"/>
        <v>1204.33</v>
      </c>
      <c r="M47" s="196">
        <f t="shared" si="7"/>
        <v>102.37</v>
      </c>
      <c r="N47" s="197">
        <f t="shared" si="8"/>
        <v>291.45</v>
      </c>
    </row>
    <row r="48" spans="1:14" ht="13.5" customHeight="1">
      <c r="A48" s="10" t="s">
        <v>7</v>
      </c>
      <c r="B48" s="155">
        <v>31</v>
      </c>
      <c r="C48" s="180" t="s">
        <v>71</v>
      </c>
      <c r="D48" s="182">
        <v>107</v>
      </c>
      <c r="E48" s="180">
        <v>796</v>
      </c>
      <c r="F48" s="152">
        <f t="shared" si="0"/>
        <v>0.13442211055276382</v>
      </c>
      <c r="G48" s="148">
        <f t="shared" si="2"/>
        <v>107</v>
      </c>
      <c r="H48" s="133">
        <f t="shared" si="3"/>
        <v>0</v>
      </c>
      <c r="I48" s="133">
        <f t="shared" si="4"/>
        <v>0</v>
      </c>
      <c r="J48" s="134">
        <f t="shared" si="1"/>
        <v>2801.37</v>
      </c>
      <c r="K48" s="135">
        <f t="shared" si="5"/>
        <v>0</v>
      </c>
      <c r="L48" s="195">
        <f t="shared" si="6"/>
        <v>2801.37</v>
      </c>
      <c r="M48" s="196">
        <f t="shared" si="7"/>
        <v>238.12</v>
      </c>
      <c r="N48" s="197">
        <f t="shared" si="8"/>
        <v>677.93</v>
      </c>
    </row>
    <row r="49" spans="1:14" ht="13.5" customHeight="1">
      <c r="A49" s="10" t="s">
        <v>7</v>
      </c>
      <c r="B49" s="156">
        <v>32</v>
      </c>
      <c r="C49" s="183" t="s">
        <v>72</v>
      </c>
      <c r="D49" s="182">
        <v>88</v>
      </c>
      <c r="E49" s="180">
        <v>679</v>
      </c>
      <c r="F49" s="152">
        <f t="shared" si="0"/>
        <v>0.12960235640648013</v>
      </c>
      <c r="G49" s="148">
        <f t="shared" si="2"/>
        <v>88</v>
      </c>
      <c r="H49" s="133">
        <f t="shared" si="3"/>
        <v>0</v>
      </c>
      <c r="I49" s="133">
        <f t="shared" si="4"/>
        <v>0</v>
      </c>
      <c r="J49" s="134">
        <f t="shared" si="1"/>
        <v>2303.93</v>
      </c>
      <c r="K49" s="135">
        <f t="shared" si="5"/>
        <v>0</v>
      </c>
      <c r="L49" s="195">
        <f t="shared" si="6"/>
        <v>2303.93</v>
      </c>
      <c r="M49" s="196">
        <f t="shared" si="7"/>
        <v>195.83</v>
      </c>
      <c r="N49" s="197">
        <f t="shared" si="8"/>
        <v>557.55</v>
      </c>
    </row>
    <row r="50" spans="1:14" ht="13.5" customHeight="1">
      <c r="A50" s="10" t="s">
        <v>7</v>
      </c>
      <c r="B50" s="155">
        <v>33</v>
      </c>
      <c r="C50" s="180" t="s">
        <v>73</v>
      </c>
      <c r="D50" s="182">
        <v>77</v>
      </c>
      <c r="E50" s="180">
        <v>781</v>
      </c>
      <c r="F50" s="152">
        <f t="shared" si="0"/>
        <v>0.09859154929577464</v>
      </c>
      <c r="G50" s="148">
        <f t="shared" si="2"/>
        <v>77</v>
      </c>
      <c r="H50" s="133">
        <f t="shared" si="3"/>
        <v>0</v>
      </c>
      <c r="I50" s="133">
        <f t="shared" si="4"/>
        <v>0</v>
      </c>
      <c r="J50" s="134">
        <f t="shared" si="1"/>
        <v>2015.94</v>
      </c>
      <c r="K50" s="135">
        <f t="shared" si="5"/>
        <v>0</v>
      </c>
      <c r="L50" s="195">
        <f t="shared" si="6"/>
        <v>2015.94</v>
      </c>
      <c r="M50" s="196">
        <f t="shared" si="7"/>
        <v>171.35</v>
      </c>
      <c r="N50" s="197">
        <f t="shared" si="8"/>
        <v>487.86</v>
      </c>
    </row>
    <row r="51" spans="1:14" ht="13.5" customHeight="1">
      <c r="A51" s="10" t="s">
        <v>7</v>
      </c>
      <c r="B51" s="156">
        <v>34</v>
      </c>
      <c r="C51" s="180" t="s">
        <v>74</v>
      </c>
      <c r="D51" s="182">
        <v>44</v>
      </c>
      <c r="E51" s="180">
        <v>480</v>
      </c>
      <c r="F51" s="152">
        <f t="shared" si="0"/>
        <v>0.09166666666666666</v>
      </c>
      <c r="G51" s="148">
        <f t="shared" si="2"/>
        <v>44</v>
      </c>
      <c r="H51" s="133">
        <f t="shared" si="3"/>
        <v>0</v>
      </c>
      <c r="I51" s="133">
        <f t="shared" si="4"/>
        <v>0</v>
      </c>
      <c r="J51" s="134">
        <f t="shared" si="1"/>
        <v>1151.96</v>
      </c>
      <c r="K51" s="135">
        <f t="shared" si="5"/>
        <v>0</v>
      </c>
      <c r="L51" s="195">
        <f t="shared" si="6"/>
        <v>1151.96</v>
      </c>
      <c r="M51" s="196">
        <f t="shared" si="7"/>
        <v>97.92</v>
      </c>
      <c r="N51" s="197">
        <f t="shared" si="8"/>
        <v>278.77</v>
      </c>
    </row>
    <row r="52" spans="1:14" ht="13.5" customHeight="1">
      <c r="A52" s="10" t="s">
        <v>7</v>
      </c>
      <c r="B52" s="155">
        <v>35</v>
      </c>
      <c r="C52" s="180" t="s">
        <v>75</v>
      </c>
      <c r="D52" s="182">
        <v>63</v>
      </c>
      <c r="E52" s="180">
        <v>878</v>
      </c>
      <c r="F52" s="152">
        <f t="shared" si="0"/>
        <v>0.07175398633257403</v>
      </c>
      <c r="G52" s="148">
        <f t="shared" si="2"/>
        <v>63</v>
      </c>
      <c r="H52" s="133">
        <f t="shared" si="3"/>
        <v>0</v>
      </c>
      <c r="I52" s="133">
        <f t="shared" si="4"/>
        <v>0</v>
      </c>
      <c r="J52" s="134">
        <f t="shared" si="1"/>
        <v>1649.4</v>
      </c>
      <c r="K52" s="135">
        <f t="shared" si="5"/>
        <v>0</v>
      </c>
      <c r="L52" s="195">
        <f t="shared" si="6"/>
        <v>1649.4</v>
      </c>
      <c r="M52" s="196">
        <f t="shared" si="7"/>
        <v>140.2</v>
      </c>
      <c r="N52" s="197">
        <f t="shared" si="8"/>
        <v>399.15</v>
      </c>
    </row>
    <row r="53" spans="1:14" ht="13.5" customHeight="1">
      <c r="A53" s="10" t="s">
        <v>7</v>
      </c>
      <c r="B53" s="156">
        <v>36</v>
      </c>
      <c r="C53" s="180" t="s">
        <v>76</v>
      </c>
      <c r="D53" s="182">
        <v>40</v>
      </c>
      <c r="E53" s="180">
        <v>580</v>
      </c>
      <c r="F53" s="152">
        <f t="shared" si="0"/>
        <v>0.06896551724137931</v>
      </c>
      <c r="G53" s="148">
        <f t="shared" si="2"/>
        <v>40</v>
      </c>
      <c r="H53" s="133">
        <f t="shared" si="3"/>
        <v>0</v>
      </c>
      <c r="I53" s="133">
        <f t="shared" si="4"/>
        <v>0</v>
      </c>
      <c r="J53" s="134">
        <f t="shared" si="1"/>
        <v>1047.24</v>
      </c>
      <c r="K53" s="135">
        <f t="shared" si="5"/>
        <v>0</v>
      </c>
      <c r="L53" s="195">
        <f t="shared" si="6"/>
        <v>1047.24</v>
      </c>
      <c r="M53" s="196">
        <f t="shared" si="7"/>
        <v>89.02</v>
      </c>
      <c r="N53" s="197">
        <f t="shared" si="8"/>
        <v>253.43</v>
      </c>
    </row>
    <row r="54" spans="1:14" ht="13.5" customHeight="1">
      <c r="A54" s="10" t="s">
        <v>7</v>
      </c>
      <c r="B54" s="155">
        <v>37</v>
      </c>
      <c r="C54" s="180" t="s">
        <v>77</v>
      </c>
      <c r="D54" s="182">
        <v>33</v>
      </c>
      <c r="E54" s="180">
        <v>585</v>
      </c>
      <c r="F54" s="152">
        <f t="shared" si="0"/>
        <v>0.05641025641025641</v>
      </c>
      <c r="G54" s="148">
        <f t="shared" si="2"/>
        <v>33</v>
      </c>
      <c r="H54" s="133">
        <f t="shared" si="3"/>
        <v>0</v>
      </c>
      <c r="I54" s="133">
        <f t="shared" si="4"/>
        <v>0</v>
      </c>
      <c r="J54" s="134">
        <f t="shared" si="1"/>
        <v>863.97</v>
      </c>
      <c r="K54" s="135">
        <f t="shared" si="5"/>
        <v>0</v>
      </c>
      <c r="L54" s="195">
        <f t="shared" si="6"/>
        <v>863.97</v>
      </c>
      <c r="M54" s="196">
        <f t="shared" si="7"/>
        <v>73.44</v>
      </c>
      <c r="N54" s="197">
        <f t="shared" si="8"/>
        <v>209.08</v>
      </c>
    </row>
    <row r="55" spans="1:14" ht="13.5" customHeight="1">
      <c r="A55" s="10" t="s">
        <v>7</v>
      </c>
      <c r="B55" s="156">
        <v>38</v>
      </c>
      <c r="C55" s="180" t="s">
        <v>78</v>
      </c>
      <c r="D55" s="182">
        <v>40</v>
      </c>
      <c r="E55" s="180">
        <v>719</v>
      </c>
      <c r="F55" s="152">
        <f t="shared" si="0"/>
        <v>0.055632823365785816</v>
      </c>
      <c r="G55" s="148">
        <f t="shared" si="2"/>
        <v>40</v>
      </c>
      <c r="H55" s="133">
        <f t="shared" si="3"/>
        <v>0</v>
      </c>
      <c r="I55" s="133">
        <f t="shared" si="4"/>
        <v>0</v>
      </c>
      <c r="J55" s="134">
        <f t="shared" si="1"/>
        <v>1047.24</v>
      </c>
      <c r="K55" s="135">
        <f t="shared" si="5"/>
        <v>0</v>
      </c>
      <c r="L55" s="195">
        <f t="shared" si="6"/>
        <v>1047.24</v>
      </c>
      <c r="M55" s="196">
        <f t="shared" si="7"/>
        <v>89.02</v>
      </c>
      <c r="N55" s="197">
        <f t="shared" si="8"/>
        <v>253.43</v>
      </c>
    </row>
    <row r="56" spans="1:14" ht="13.5" customHeight="1">
      <c r="A56" s="10" t="s">
        <v>7</v>
      </c>
      <c r="B56" s="155">
        <v>39</v>
      </c>
      <c r="C56" s="180" t="s">
        <v>79</v>
      </c>
      <c r="D56" s="182">
        <v>34</v>
      </c>
      <c r="E56" s="180">
        <v>770</v>
      </c>
      <c r="F56" s="152">
        <f t="shared" si="0"/>
        <v>0.04415584415584416</v>
      </c>
      <c r="G56" s="148">
        <f t="shared" si="2"/>
        <v>0</v>
      </c>
      <c r="H56" s="133">
        <f t="shared" si="3"/>
        <v>34</v>
      </c>
      <c r="I56" s="133">
        <f t="shared" si="4"/>
        <v>34</v>
      </c>
      <c r="J56" s="134">
        <f t="shared" si="1"/>
        <v>0</v>
      </c>
      <c r="K56" s="135">
        <f t="shared" si="5"/>
        <v>541.82</v>
      </c>
      <c r="L56" s="195">
        <f t="shared" si="6"/>
        <v>541.82</v>
      </c>
      <c r="M56" s="196">
        <f t="shared" si="7"/>
        <v>46.05</v>
      </c>
      <c r="N56" s="197">
        <f t="shared" si="8"/>
        <v>131.12</v>
      </c>
    </row>
    <row r="57" spans="1:14" ht="13.5" customHeight="1">
      <c r="A57" s="10" t="s">
        <v>7</v>
      </c>
      <c r="B57" s="156">
        <v>40</v>
      </c>
      <c r="C57" s="180" t="s">
        <v>80</v>
      </c>
      <c r="D57" s="182">
        <v>32</v>
      </c>
      <c r="E57" s="180">
        <v>816</v>
      </c>
      <c r="F57" s="152">
        <f t="shared" si="0"/>
        <v>0.0392156862745098</v>
      </c>
      <c r="G57" s="148">
        <f t="shared" si="2"/>
        <v>0</v>
      </c>
      <c r="H57" s="133">
        <f t="shared" si="3"/>
        <v>32</v>
      </c>
      <c r="I57" s="133">
        <f t="shared" si="4"/>
        <v>32</v>
      </c>
      <c r="J57" s="134">
        <f t="shared" si="1"/>
        <v>0</v>
      </c>
      <c r="K57" s="135">
        <f t="shared" si="5"/>
        <v>509.95</v>
      </c>
      <c r="L57" s="195">
        <f t="shared" si="6"/>
        <v>509.95</v>
      </c>
      <c r="M57" s="196">
        <f t="shared" si="7"/>
        <v>43.35</v>
      </c>
      <c r="N57" s="197">
        <f t="shared" si="8"/>
        <v>123.41</v>
      </c>
    </row>
    <row r="58" spans="1:14" ht="13.5" customHeight="1">
      <c r="A58" s="10" t="s">
        <v>7</v>
      </c>
      <c r="B58" s="155">
        <v>41</v>
      </c>
      <c r="C58" s="180" t="s">
        <v>81</v>
      </c>
      <c r="D58" s="182">
        <v>41</v>
      </c>
      <c r="E58" s="180">
        <v>1054</v>
      </c>
      <c r="F58" s="152">
        <f t="shared" si="0"/>
        <v>0.03889943074003795</v>
      </c>
      <c r="G58" s="148">
        <f t="shared" si="2"/>
        <v>0</v>
      </c>
      <c r="H58" s="133">
        <f t="shared" si="3"/>
        <v>41</v>
      </c>
      <c r="I58" s="133">
        <f t="shared" si="4"/>
        <v>41</v>
      </c>
      <c r="J58" s="134">
        <f t="shared" si="1"/>
        <v>0</v>
      </c>
      <c r="K58" s="135">
        <f t="shared" si="5"/>
        <v>653.37</v>
      </c>
      <c r="L58" s="195">
        <f t="shared" si="6"/>
        <v>653.37</v>
      </c>
      <c r="M58" s="196">
        <f t="shared" si="7"/>
        <v>55.54</v>
      </c>
      <c r="N58" s="197">
        <f t="shared" si="8"/>
        <v>158.12</v>
      </c>
    </row>
    <row r="59" spans="1:14" ht="13.5" customHeight="1">
      <c r="A59" s="10" t="s">
        <v>7</v>
      </c>
      <c r="B59" s="156">
        <v>42</v>
      </c>
      <c r="C59" s="180" t="s">
        <v>82</v>
      </c>
      <c r="D59" s="182">
        <v>20</v>
      </c>
      <c r="E59" s="180">
        <v>525</v>
      </c>
      <c r="F59" s="152">
        <f t="shared" si="0"/>
        <v>0.0380952380952381</v>
      </c>
      <c r="G59" s="148">
        <f t="shared" si="2"/>
        <v>0</v>
      </c>
      <c r="H59" s="133">
        <f t="shared" si="3"/>
        <v>20</v>
      </c>
      <c r="I59" s="133">
        <f t="shared" si="4"/>
        <v>20</v>
      </c>
      <c r="J59" s="134">
        <f t="shared" si="1"/>
        <v>0</v>
      </c>
      <c r="K59" s="135">
        <f t="shared" si="5"/>
        <v>318.72</v>
      </c>
      <c r="L59" s="195">
        <f t="shared" si="6"/>
        <v>318.72</v>
      </c>
      <c r="M59" s="196">
        <f t="shared" si="7"/>
        <v>27.09</v>
      </c>
      <c r="N59" s="197">
        <f t="shared" si="8"/>
        <v>77.13</v>
      </c>
    </row>
    <row r="60" spans="1:14" ht="13.5" customHeight="1">
      <c r="A60" s="10" t="s">
        <v>7</v>
      </c>
      <c r="B60" s="155">
        <v>43</v>
      </c>
      <c r="C60" s="180" t="s">
        <v>83</v>
      </c>
      <c r="D60" s="182">
        <v>9</v>
      </c>
      <c r="E60" s="180">
        <v>239</v>
      </c>
      <c r="F60" s="152">
        <f t="shared" si="0"/>
        <v>0.03765690376569038</v>
      </c>
      <c r="G60" s="148">
        <f t="shared" si="2"/>
        <v>0</v>
      </c>
      <c r="H60" s="133">
        <f t="shared" si="3"/>
        <v>9</v>
      </c>
      <c r="I60" s="133">
        <f t="shared" si="4"/>
        <v>0</v>
      </c>
      <c r="J60" s="134">
        <f t="shared" si="1"/>
        <v>0</v>
      </c>
      <c r="K60" s="135">
        <f t="shared" si="5"/>
        <v>0</v>
      </c>
      <c r="L60" s="195">
        <f t="shared" si="6"/>
        <v>0</v>
      </c>
      <c r="M60" s="196">
        <f t="shared" si="7"/>
        <v>0</v>
      </c>
      <c r="N60" s="197">
        <f t="shared" si="8"/>
        <v>0</v>
      </c>
    </row>
    <row r="61" spans="1:14" ht="13.5" customHeight="1">
      <c r="A61" s="10" t="s">
        <v>7</v>
      </c>
      <c r="B61" s="156">
        <v>44</v>
      </c>
      <c r="C61" s="180" t="s">
        <v>84</v>
      </c>
      <c r="D61" s="182">
        <v>25</v>
      </c>
      <c r="E61" s="180">
        <v>768</v>
      </c>
      <c r="F61" s="152">
        <f t="shared" si="0"/>
        <v>0.032552083333333336</v>
      </c>
      <c r="G61" s="148">
        <f t="shared" si="2"/>
        <v>0</v>
      </c>
      <c r="H61" s="133">
        <f t="shared" si="3"/>
        <v>25</v>
      </c>
      <c r="I61" s="133">
        <f t="shared" si="4"/>
        <v>25</v>
      </c>
      <c r="J61" s="134">
        <f t="shared" si="1"/>
        <v>0</v>
      </c>
      <c r="K61" s="135">
        <f t="shared" si="5"/>
        <v>398.4</v>
      </c>
      <c r="L61" s="195">
        <f t="shared" si="6"/>
        <v>398.4</v>
      </c>
      <c r="M61" s="196">
        <f t="shared" si="7"/>
        <v>33.86</v>
      </c>
      <c r="N61" s="197">
        <f t="shared" si="8"/>
        <v>96.41</v>
      </c>
    </row>
    <row r="62" spans="1:14" ht="13.5" customHeight="1">
      <c r="A62" s="10" t="s">
        <v>7</v>
      </c>
      <c r="B62" s="155">
        <v>45</v>
      </c>
      <c r="C62" s="183" t="s">
        <v>85</v>
      </c>
      <c r="D62" s="182">
        <v>15</v>
      </c>
      <c r="E62" s="180">
        <v>466</v>
      </c>
      <c r="F62" s="152">
        <f t="shared" si="0"/>
        <v>0.032188841201716736</v>
      </c>
      <c r="G62" s="148">
        <f t="shared" si="2"/>
        <v>0</v>
      </c>
      <c r="H62" s="133">
        <f t="shared" si="3"/>
        <v>15</v>
      </c>
      <c r="I62" s="133">
        <f t="shared" si="4"/>
        <v>15</v>
      </c>
      <c r="J62" s="134">
        <f t="shared" si="1"/>
        <v>0</v>
      </c>
      <c r="K62" s="135">
        <f t="shared" si="5"/>
        <v>239.04</v>
      </c>
      <c r="L62" s="195">
        <f t="shared" si="6"/>
        <v>239.04</v>
      </c>
      <c r="M62" s="196">
        <f t="shared" si="7"/>
        <v>20.32</v>
      </c>
      <c r="N62" s="197">
        <f t="shared" si="8"/>
        <v>57.85</v>
      </c>
    </row>
    <row r="63" spans="1:14" ht="13.5" customHeight="1">
      <c r="A63" s="10" t="s">
        <v>7</v>
      </c>
      <c r="B63" s="156">
        <v>46</v>
      </c>
      <c r="C63" s="180" t="s">
        <v>86</v>
      </c>
      <c r="D63" s="182">
        <v>24</v>
      </c>
      <c r="E63" s="180">
        <v>1116</v>
      </c>
      <c r="F63" s="152">
        <f t="shared" si="0"/>
        <v>0.021505376344086023</v>
      </c>
      <c r="G63" s="148">
        <f t="shared" si="2"/>
        <v>0</v>
      </c>
      <c r="H63" s="133">
        <f t="shared" si="3"/>
        <v>24</v>
      </c>
      <c r="I63" s="133">
        <f t="shared" si="4"/>
        <v>24</v>
      </c>
      <c r="J63" s="134">
        <f t="shared" si="1"/>
        <v>0</v>
      </c>
      <c r="K63" s="135">
        <f t="shared" si="5"/>
        <v>382.46</v>
      </c>
      <c r="L63" s="195">
        <f t="shared" si="6"/>
        <v>382.46</v>
      </c>
      <c r="M63" s="196">
        <f t="shared" si="7"/>
        <v>32.51</v>
      </c>
      <c r="N63" s="197">
        <f t="shared" si="8"/>
        <v>92.56</v>
      </c>
    </row>
    <row r="64" spans="1:14" ht="13.5" customHeight="1" thickBot="1">
      <c r="A64" s="10" t="s">
        <v>7</v>
      </c>
      <c r="B64" s="155">
        <v>47</v>
      </c>
      <c r="C64" s="184" t="s">
        <v>87</v>
      </c>
      <c r="D64" s="185">
        <v>10</v>
      </c>
      <c r="E64" s="184">
        <v>962</v>
      </c>
      <c r="F64" s="152">
        <f t="shared" si="0"/>
        <v>0.010395010395010396</v>
      </c>
      <c r="G64" s="148">
        <f t="shared" si="2"/>
        <v>0</v>
      </c>
      <c r="H64" s="133">
        <f t="shared" si="3"/>
        <v>10</v>
      </c>
      <c r="I64" s="133">
        <f t="shared" si="4"/>
        <v>0</v>
      </c>
      <c r="J64" s="134">
        <f t="shared" si="1"/>
        <v>0</v>
      </c>
      <c r="K64" s="135">
        <f t="shared" si="5"/>
        <v>0</v>
      </c>
      <c r="L64" s="195">
        <f t="shared" si="6"/>
        <v>0</v>
      </c>
      <c r="M64" s="196">
        <f t="shared" si="7"/>
        <v>0</v>
      </c>
      <c r="N64" s="197">
        <f t="shared" si="8"/>
        <v>0</v>
      </c>
    </row>
    <row r="65" spans="1:14" ht="15.75" thickBot="1">
      <c r="A65" s="293" t="s">
        <v>1</v>
      </c>
      <c r="B65" s="294"/>
      <c r="C65" s="295"/>
      <c r="D65" s="34">
        <f>SUM(D18:D64)</f>
        <v>3343</v>
      </c>
      <c r="E65" s="34">
        <f>SUM(E18:E64)</f>
        <v>37666</v>
      </c>
      <c r="F65" s="142">
        <f>($D65/E65)</f>
        <v>0.08875378325280094</v>
      </c>
      <c r="G65" s="43">
        <f aca="true" t="shared" si="9" ref="G65:N65">SUM(G18:G64)</f>
        <v>3061</v>
      </c>
      <c r="H65" s="43">
        <f t="shared" si="9"/>
        <v>282</v>
      </c>
      <c r="I65" s="43">
        <f t="shared" si="9"/>
        <v>263</v>
      </c>
      <c r="J65" s="96">
        <f t="shared" si="9"/>
        <v>80140.05000000002</v>
      </c>
      <c r="K65" s="96">
        <f t="shared" si="9"/>
        <v>4191.15</v>
      </c>
      <c r="L65" s="64">
        <f t="shared" si="9"/>
        <v>84331.2</v>
      </c>
      <c r="M65" s="32">
        <f t="shared" si="9"/>
        <v>7168.180000000002</v>
      </c>
      <c r="N65" s="33">
        <f t="shared" si="9"/>
        <v>20408.159999999996</v>
      </c>
    </row>
    <row r="66" spans="1:11" ht="13.5" thickBot="1">
      <c r="A66" s="35"/>
      <c r="B66" s="35"/>
      <c r="C66" s="35"/>
      <c r="D66" s="35"/>
      <c r="E66" s="35"/>
      <c r="F66" s="35"/>
      <c r="G66" s="8"/>
      <c r="H66" s="8"/>
      <c r="I66" s="8"/>
      <c r="J66" s="8"/>
      <c r="K66" s="8"/>
    </row>
    <row r="67" spans="1:11" ht="14.25">
      <c r="A67" s="8"/>
      <c r="B67" s="8"/>
      <c r="C67" s="8"/>
      <c r="D67" s="250" t="str">
        <f>G15</f>
        <v>Alunni stanieri =/&gt;</v>
      </c>
      <c r="E67" s="251"/>
      <c r="F67" s="253" t="s">
        <v>49</v>
      </c>
      <c r="G67" s="8"/>
      <c r="H67" s="8"/>
      <c r="I67" s="8"/>
      <c r="J67" s="8"/>
      <c r="K67" s="8"/>
    </row>
    <row r="68" spans="1:11" ht="14.25">
      <c r="A68" s="8"/>
      <c r="B68" s="8"/>
      <c r="C68" s="8"/>
      <c r="D68" s="291">
        <f>G16</f>
        <v>0.05</v>
      </c>
      <c r="E68" s="292"/>
      <c r="F68" s="254"/>
      <c r="G68" s="8"/>
      <c r="H68" s="8"/>
      <c r="I68" s="8"/>
      <c r="J68" s="8"/>
      <c r="K68" s="8"/>
    </row>
    <row r="69" spans="4:6" ht="12.75">
      <c r="D69" s="39" t="s">
        <v>27</v>
      </c>
      <c r="E69" s="40" t="s">
        <v>22</v>
      </c>
      <c r="F69" s="255"/>
    </row>
    <row r="70" spans="4:11" ht="12.75">
      <c r="D70" s="287">
        <f>COUNTIF(F18:F64,"&gt;=5%")</f>
        <v>36</v>
      </c>
      <c r="E70" s="289">
        <f>G65</f>
        <v>3061</v>
      </c>
      <c r="F70" s="256">
        <f>COUNTIF(D18:D64,"&gt;0")</f>
        <v>47</v>
      </c>
      <c r="G70" s="53"/>
      <c r="H70" s="53"/>
      <c r="I70" s="53"/>
      <c r="J70" s="53"/>
      <c r="K70" s="53"/>
    </row>
    <row r="71" spans="4:6" ht="13.5" thickBot="1">
      <c r="D71" s="288"/>
      <c r="E71" s="290"/>
      <c r="F71" s="257"/>
    </row>
  </sheetData>
  <mergeCells count="21">
    <mergeCell ref="J14:K14"/>
    <mergeCell ref="L14:N14"/>
    <mergeCell ref="A65:C65"/>
    <mergeCell ref="A14:F14"/>
    <mergeCell ref="H14:I14"/>
    <mergeCell ref="D67:E67"/>
    <mergeCell ref="D70:D71"/>
    <mergeCell ref="E70:E71"/>
    <mergeCell ref="F67:F69"/>
    <mergeCell ref="F70:F71"/>
    <mergeCell ref="D68:E68"/>
    <mergeCell ref="A1:N1"/>
    <mergeCell ref="A2:N2"/>
    <mergeCell ref="A3:N3"/>
    <mergeCell ref="A4:N4"/>
    <mergeCell ref="A5:N5"/>
    <mergeCell ref="A8:N8"/>
    <mergeCell ref="A9:N9"/>
    <mergeCell ref="A12:N12"/>
    <mergeCell ref="A10:N10"/>
    <mergeCell ref="A11:N11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0">
      <selection activeCell="G25" sqref="G25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27.75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20.25">
      <c r="A2" s="265" t="s">
        <v>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.75">
      <c r="A3" s="266" t="s">
        <v>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2.75">
      <c r="A4" s="261" t="s">
        <v>63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.75">
      <c r="A5" s="261" t="s">
        <v>64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0.25" customHeight="1">
      <c r="A8" s="330" t="s">
        <v>42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</row>
    <row r="9" spans="1:26" ht="12.75">
      <c r="A9" s="260" t="s">
        <v>70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12.75">
      <c r="A10" s="260" t="s">
        <v>66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12.75">
      <c r="A11" s="260" t="s">
        <v>135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15.75">
      <c r="A12" s="266" t="s">
        <v>69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</row>
    <row r="14" ht="13.5" thickBot="1"/>
    <row r="15" spans="1:26" ht="15" thickBot="1">
      <c r="A15" s="309" t="s">
        <v>15</v>
      </c>
      <c r="B15" s="315" t="s">
        <v>16</v>
      </c>
      <c r="C15" s="318" t="s">
        <v>17</v>
      </c>
      <c r="D15" s="157" t="s">
        <v>31</v>
      </c>
      <c r="E15" s="158" t="s">
        <v>30</v>
      </c>
      <c r="F15" s="322" t="s">
        <v>26</v>
      </c>
      <c r="G15" s="323"/>
      <c r="H15" s="334" t="s">
        <v>49</v>
      </c>
      <c r="I15" s="331" t="s">
        <v>61</v>
      </c>
      <c r="J15" s="326" t="s">
        <v>141</v>
      </c>
      <c r="K15" s="311" t="s">
        <v>139</v>
      </c>
      <c r="L15" s="311"/>
      <c r="M15" s="311"/>
      <c r="N15" s="312"/>
      <c r="O15" s="312"/>
      <c r="P15" s="313"/>
      <c r="Q15" s="314"/>
      <c r="R15" s="329" t="s">
        <v>35</v>
      </c>
      <c r="S15" s="312"/>
      <c r="T15" s="312"/>
      <c r="U15" s="312"/>
      <c r="V15" s="312"/>
      <c r="W15" s="312"/>
      <c r="X15" s="312"/>
      <c r="Y15" s="313"/>
      <c r="Z15" s="314"/>
    </row>
    <row r="16" spans="1:26" ht="57.75" customHeight="1">
      <c r="A16" s="310"/>
      <c r="B16" s="316"/>
      <c r="C16" s="319"/>
      <c r="D16" s="320" t="s">
        <v>29</v>
      </c>
      <c r="E16" s="337" t="s">
        <v>6</v>
      </c>
      <c r="F16" s="324"/>
      <c r="G16" s="325"/>
      <c r="H16" s="335"/>
      <c r="I16" s="332"/>
      <c r="J16" s="327"/>
      <c r="K16" s="302" t="s">
        <v>48</v>
      </c>
      <c r="L16" s="303"/>
      <c r="M16" s="304"/>
      <c r="N16" s="303" t="s">
        <v>50</v>
      </c>
      <c r="O16" s="303"/>
      <c r="P16" s="305"/>
      <c r="Q16" s="206" t="s">
        <v>91</v>
      </c>
      <c r="R16" s="302" t="s">
        <v>48</v>
      </c>
      <c r="S16" s="303"/>
      <c r="T16" s="304"/>
      <c r="U16" s="303" t="s">
        <v>50</v>
      </c>
      <c r="V16" s="303"/>
      <c r="W16" s="305"/>
      <c r="X16" s="306" t="s">
        <v>36</v>
      </c>
      <c r="Y16" s="307"/>
      <c r="Z16" s="308"/>
    </row>
    <row r="17" spans="1:26" ht="34.5" thickBot="1">
      <c r="A17" s="288"/>
      <c r="B17" s="317"/>
      <c r="C17" s="290"/>
      <c r="D17" s="321"/>
      <c r="E17" s="338"/>
      <c r="F17" s="167" t="s">
        <v>27</v>
      </c>
      <c r="G17" s="168" t="s">
        <v>22</v>
      </c>
      <c r="H17" s="336"/>
      <c r="I17" s="333"/>
      <c r="J17" s="328"/>
      <c r="K17" s="163" t="s">
        <v>33</v>
      </c>
      <c r="L17" s="164" t="s">
        <v>140</v>
      </c>
      <c r="M17" s="198" t="s">
        <v>90</v>
      </c>
      <c r="N17" s="114" t="s">
        <v>52</v>
      </c>
      <c r="O17" s="107" t="s">
        <v>53</v>
      </c>
      <c r="P17" s="209" t="s">
        <v>90</v>
      </c>
      <c r="Q17" s="210" t="s">
        <v>34</v>
      </c>
      <c r="R17" s="207" t="s">
        <v>90</v>
      </c>
      <c r="S17" s="203" t="s">
        <v>32</v>
      </c>
      <c r="T17" s="208" t="s">
        <v>89</v>
      </c>
      <c r="U17" s="207" t="s">
        <v>90</v>
      </c>
      <c r="V17" s="203" t="s">
        <v>32</v>
      </c>
      <c r="W17" s="208" t="s">
        <v>89</v>
      </c>
      <c r="X17" s="207" t="s">
        <v>90</v>
      </c>
      <c r="Y17" s="203" t="s">
        <v>32</v>
      </c>
      <c r="Z17" s="208" t="s">
        <v>89</v>
      </c>
    </row>
    <row r="18" spans="1:26" ht="23.25" thickBot="1">
      <c r="A18" s="233"/>
      <c r="B18" s="234"/>
      <c r="C18" s="235"/>
      <c r="D18" s="233"/>
      <c r="E18" s="236"/>
      <c r="F18" s="237"/>
      <c r="G18" s="238"/>
      <c r="H18" s="238"/>
      <c r="I18" s="238"/>
      <c r="J18" s="238"/>
      <c r="K18" s="239"/>
      <c r="L18" s="240"/>
      <c r="M18" s="241"/>
      <c r="N18" s="242"/>
      <c r="O18" s="243"/>
      <c r="P18" s="244"/>
      <c r="Q18" s="245"/>
      <c r="R18" s="246" t="s">
        <v>136</v>
      </c>
      <c r="S18" s="247" t="s">
        <v>137</v>
      </c>
      <c r="T18" s="248" t="s">
        <v>138</v>
      </c>
      <c r="U18" s="246" t="s">
        <v>136</v>
      </c>
      <c r="V18" s="247" t="s">
        <v>137</v>
      </c>
      <c r="W18" s="247" t="s">
        <v>138</v>
      </c>
      <c r="X18" s="246" t="s">
        <v>136</v>
      </c>
      <c r="Y18" s="247" t="s">
        <v>137</v>
      </c>
      <c r="Z18" s="248" t="s">
        <v>138</v>
      </c>
    </row>
    <row r="19" spans="1:26" ht="13.5" thickTop="1">
      <c r="A19" s="12"/>
      <c r="B19" s="13"/>
      <c r="C19" s="14"/>
      <c r="D19" s="12"/>
      <c r="E19" s="55"/>
      <c r="F19" s="56"/>
      <c r="G19" s="95"/>
      <c r="H19" s="95"/>
      <c r="I19" s="95"/>
      <c r="J19" s="95"/>
      <c r="K19" s="90"/>
      <c r="L19" s="91"/>
      <c r="M19" s="92"/>
      <c r="N19" s="217"/>
      <c r="O19" s="218"/>
      <c r="P19" s="87"/>
      <c r="Q19" s="31"/>
      <c r="R19" s="12"/>
      <c r="S19" s="48"/>
      <c r="T19" s="31"/>
      <c r="U19" s="12"/>
      <c r="V19" s="48"/>
      <c r="W19" s="31"/>
      <c r="X19" s="199"/>
      <c r="Y19" s="48"/>
      <c r="Z19" s="31"/>
    </row>
    <row r="20" spans="1:26" ht="14.25">
      <c r="A20" s="15">
        <v>1</v>
      </c>
      <c r="B20" s="16" t="s">
        <v>18</v>
      </c>
      <c r="C20" s="17" t="s">
        <v>9</v>
      </c>
      <c r="D20" s="30">
        <v>9717</v>
      </c>
      <c r="E20" s="44">
        <v>91074</v>
      </c>
      <c r="F20" s="58">
        <v>101</v>
      </c>
      <c r="G20" s="44">
        <v>9271</v>
      </c>
      <c r="H20" s="44">
        <v>118</v>
      </c>
      <c r="I20" s="44">
        <v>446</v>
      </c>
      <c r="J20" s="44">
        <v>423</v>
      </c>
      <c r="K20" s="57">
        <v>242724.13</v>
      </c>
      <c r="L20" s="59">
        <v>6740.9</v>
      </c>
      <c r="M20" s="108">
        <v>249465.03</v>
      </c>
      <c r="N20" s="159">
        <v>14931.64</v>
      </c>
      <c r="O20" s="59">
        <v>3737.25</v>
      </c>
      <c r="P20" s="88">
        <v>18668.89</v>
      </c>
      <c r="Q20" s="112">
        <v>268133.92</v>
      </c>
      <c r="R20" s="57">
        <v>249465.03</v>
      </c>
      <c r="S20" s="59">
        <v>21204.53</v>
      </c>
      <c r="T20" s="201">
        <v>60370.52</v>
      </c>
      <c r="U20" s="57">
        <v>18668.89</v>
      </c>
      <c r="V20" s="59">
        <v>1586.86</v>
      </c>
      <c r="W20" s="201">
        <v>4517.87</v>
      </c>
      <c r="X20" s="202">
        <v>268133.92</v>
      </c>
      <c r="Y20" s="249">
        <v>22791.39</v>
      </c>
      <c r="Z20" s="68">
        <v>64888.39</v>
      </c>
    </row>
    <row r="21" spans="1:26" ht="14.25">
      <c r="A21" s="18">
        <v>2</v>
      </c>
      <c r="B21" s="19" t="s">
        <v>18</v>
      </c>
      <c r="C21" s="20" t="s">
        <v>10</v>
      </c>
      <c r="D21" s="28">
        <v>2170</v>
      </c>
      <c r="E21" s="45">
        <v>33375</v>
      </c>
      <c r="F21" s="49">
        <v>29</v>
      </c>
      <c r="G21" s="45">
        <v>1769</v>
      </c>
      <c r="H21" s="45">
        <v>45</v>
      </c>
      <c r="I21" s="45">
        <v>401</v>
      </c>
      <c r="J21" s="45">
        <v>353</v>
      </c>
      <c r="K21" s="60">
        <v>46314.21</v>
      </c>
      <c r="L21" s="59">
        <v>5625.35</v>
      </c>
      <c r="M21" s="108">
        <v>51939.56</v>
      </c>
      <c r="N21" s="159">
        <v>3334.53</v>
      </c>
      <c r="O21" s="59">
        <v>1425.22</v>
      </c>
      <c r="P21" s="88">
        <v>4759.75</v>
      </c>
      <c r="Q21" s="112">
        <v>56699.31</v>
      </c>
      <c r="R21" s="57">
        <v>51939.56</v>
      </c>
      <c r="S21" s="59">
        <v>4414.84</v>
      </c>
      <c r="T21" s="201">
        <v>12569.39</v>
      </c>
      <c r="U21" s="57">
        <v>4759.75</v>
      </c>
      <c r="V21" s="59">
        <v>404.58</v>
      </c>
      <c r="W21" s="201">
        <v>1151.86</v>
      </c>
      <c r="X21" s="202">
        <v>56699.31</v>
      </c>
      <c r="Y21" s="249">
        <v>4819.42</v>
      </c>
      <c r="Z21" s="68">
        <v>13721.25</v>
      </c>
    </row>
    <row r="22" spans="1:26" ht="14.25">
      <c r="A22" s="15">
        <v>3</v>
      </c>
      <c r="B22" s="19" t="s">
        <v>18</v>
      </c>
      <c r="C22" s="20" t="s">
        <v>19</v>
      </c>
      <c r="D22" s="28">
        <v>3713</v>
      </c>
      <c r="E22" s="45">
        <v>44346</v>
      </c>
      <c r="F22" s="49">
        <v>44</v>
      </c>
      <c r="G22" s="45">
        <v>3415</v>
      </c>
      <c r="H22" s="45">
        <v>57</v>
      </c>
      <c r="I22" s="45">
        <v>298</v>
      </c>
      <c r="J22" s="45">
        <v>282</v>
      </c>
      <c r="K22" s="60">
        <v>89408.14</v>
      </c>
      <c r="L22" s="59">
        <v>4493.92</v>
      </c>
      <c r="M22" s="108">
        <v>93902.06</v>
      </c>
      <c r="N22" s="159">
        <v>5705.59</v>
      </c>
      <c r="O22" s="59">
        <v>1805.28</v>
      </c>
      <c r="P22" s="88">
        <v>7510.87</v>
      </c>
      <c r="Q22" s="112">
        <v>101412.93</v>
      </c>
      <c r="R22" s="57">
        <v>93902.06</v>
      </c>
      <c r="S22" s="59">
        <v>7981.68</v>
      </c>
      <c r="T22" s="201">
        <v>22724.28</v>
      </c>
      <c r="U22" s="57">
        <v>7510.87</v>
      </c>
      <c r="V22" s="59">
        <v>638.42</v>
      </c>
      <c r="W22" s="201">
        <v>1817.63</v>
      </c>
      <c r="X22" s="202">
        <v>101412.93</v>
      </c>
      <c r="Y22" s="249">
        <v>8620.1</v>
      </c>
      <c r="Z22" s="68">
        <v>24541.91</v>
      </c>
    </row>
    <row r="23" spans="1:26" ht="14.25">
      <c r="A23" s="18">
        <v>4</v>
      </c>
      <c r="B23" s="19" t="s">
        <v>18</v>
      </c>
      <c r="C23" s="20" t="s">
        <v>11</v>
      </c>
      <c r="D23" s="28">
        <v>9220</v>
      </c>
      <c r="E23" s="45">
        <v>80162</v>
      </c>
      <c r="F23" s="49">
        <v>79</v>
      </c>
      <c r="G23" s="45">
        <v>8883</v>
      </c>
      <c r="H23" s="45">
        <v>94</v>
      </c>
      <c r="I23" s="45">
        <v>337</v>
      </c>
      <c r="J23" s="45">
        <v>288</v>
      </c>
      <c r="K23" s="60">
        <v>232565.85</v>
      </c>
      <c r="L23" s="59">
        <v>4589.54</v>
      </c>
      <c r="M23" s="108">
        <v>237155.39</v>
      </c>
      <c r="N23" s="159">
        <v>14167.92</v>
      </c>
      <c r="O23" s="59">
        <v>2977.13</v>
      </c>
      <c r="P23" s="88">
        <v>17145.05</v>
      </c>
      <c r="Q23" s="112">
        <v>254300.44</v>
      </c>
      <c r="R23" s="57">
        <v>237155.39</v>
      </c>
      <c r="S23" s="59">
        <v>20158.23</v>
      </c>
      <c r="T23" s="201">
        <v>57391.62</v>
      </c>
      <c r="U23" s="57">
        <v>17145.05</v>
      </c>
      <c r="V23" s="59">
        <v>1457.33</v>
      </c>
      <c r="W23" s="201">
        <v>4149.1</v>
      </c>
      <c r="X23" s="202">
        <v>254300.44</v>
      </c>
      <c r="Y23" s="249">
        <v>21615.56</v>
      </c>
      <c r="Z23" s="68">
        <v>61540.72</v>
      </c>
    </row>
    <row r="24" spans="1:26" ht="14.25">
      <c r="A24" s="15">
        <v>5</v>
      </c>
      <c r="B24" s="19" t="s">
        <v>18</v>
      </c>
      <c r="C24" s="20" t="s">
        <v>20</v>
      </c>
      <c r="D24" s="28">
        <v>4251</v>
      </c>
      <c r="E24" s="45">
        <v>40949</v>
      </c>
      <c r="F24" s="49">
        <v>43</v>
      </c>
      <c r="G24" s="45">
        <v>3928</v>
      </c>
      <c r="H24" s="45">
        <v>55</v>
      </c>
      <c r="I24" s="45">
        <v>323</v>
      </c>
      <c r="J24" s="45">
        <v>284</v>
      </c>
      <c r="K24" s="60">
        <v>102838.96</v>
      </c>
      <c r="L24" s="59">
        <v>4525.78</v>
      </c>
      <c r="M24" s="108">
        <v>107364.74</v>
      </c>
      <c r="N24" s="159">
        <v>6532.3</v>
      </c>
      <c r="O24" s="59">
        <v>1741.94</v>
      </c>
      <c r="P24" s="88">
        <v>8274.24</v>
      </c>
      <c r="Q24" s="112">
        <v>115638.98</v>
      </c>
      <c r="R24" s="57">
        <v>107364.74</v>
      </c>
      <c r="S24" s="59">
        <v>9126.02</v>
      </c>
      <c r="T24" s="201">
        <v>25982.27</v>
      </c>
      <c r="U24" s="57">
        <v>8274.24</v>
      </c>
      <c r="V24" s="59">
        <v>703.31</v>
      </c>
      <c r="W24" s="201">
        <v>2002.37</v>
      </c>
      <c r="X24" s="202">
        <v>115638.98</v>
      </c>
      <c r="Y24" s="249">
        <v>9829.33</v>
      </c>
      <c r="Z24" s="68">
        <v>27984.64</v>
      </c>
    </row>
    <row r="25" spans="1:26" ht="14.25">
      <c r="A25" s="18">
        <v>6</v>
      </c>
      <c r="B25" s="19" t="s">
        <v>18</v>
      </c>
      <c r="C25" s="20" t="s">
        <v>12</v>
      </c>
      <c r="D25" s="28">
        <v>3763</v>
      </c>
      <c r="E25" s="45">
        <v>31180</v>
      </c>
      <c r="F25" s="49">
        <v>30</v>
      </c>
      <c r="G25" s="45">
        <v>3617</v>
      </c>
      <c r="H25" s="45">
        <v>36</v>
      </c>
      <c r="I25" s="45">
        <v>146</v>
      </c>
      <c r="J25" s="45">
        <v>142</v>
      </c>
      <c r="K25" s="60">
        <v>94696.66</v>
      </c>
      <c r="L25" s="59">
        <v>2262.89</v>
      </c>
      <c r="M25" s="108">
        <v>96959.55</v>
      </c>
      <c r="N25" s="159">
        <v>5782.42</v>
      </c>
      <c r="O25" s="59">
        <v>1140.18</v>
      </c>
      <c r="P25" s="88">
        <v>6922.6</v>
      </c>
      <c r="Q25" s="112">
        <v>103882.15</v>
      </c>
      <c r="R25" s="57">
        <v>96959.55</v>
      </c>
      <c r="S25" s="59">
        <v>8241.57</v>
      </c>
      <c r="T25" s="201">
        <v>23464.22</v>
      </c>
      <c r="U25" s="57">
        <v>6922.6</v>
      </c>
      <c r="V25" s="59">
        <v>588.42</v>
      </c>
      <c r="W25" s="201">
        <v>1675.27</v>
      </c>
      <c r="X25" s="202">
        <v>103882.15</v>
      </c>
      <c r="Y25" s="249">
        <v>8829.99</v>
      </c>
      <c r="Z25" s="68">
        <v>25139.49</v>
      </c>
    </row>
    <row r="26" spans="1:26" ht="14.25">
      <c r="A26" s="15">
        <v>7</v>
      </c>
      <c r="B26" s="19" t="s">
        <v>18</v>
      </c>
      <c r="C26" s="20" t="s">
        <v>13</v>
      </c>
      <c r="D26" s="28">
        <v>3343</v>
      </c>
      <c r="E26" s="45">
        <v>37666</v>
      </c>
      <c r="F26" s="49">
        <v>36</v>
      </c>
      <c r="G26" s="45">
        <v>3061</v>
      </c>
      <c r="H26" s="45">
        <v>47</v>
      </c>
      <c r="I26" s="45">
        <v>282</v>
      </c>
      <c r="J26" s="45">
        <v>263</v>
      </c>
      <c r="K26" s="60">
        <v>80140.05</v>
      </c>
      <c r="L26" s="59">
        <v>4191.15</v>
      </c>
      <c r="M26" s="108">
        <v>84331.2</v>
      </c>
      <c r="N26" s="159">
        <v>5137.02</v>
      </c>
      <c r="O26" s="59">
        <v>1488.57</v>
      </c>
      <c r="P26" s="88">
        <v>6625.59</v>
      </c>
      <c r="Q26" s="112">
        <v>90956.79</v>
      </c>
      <c r="R26" s="57">
        <v>84331.2</v>
      </c>
      <c r="S26" s="59">
        <v>7168.18</v>
      </c>
      <c r="T26" s="201">
        <v>20408.16</v>
      </c>
      <c r="U26" s="57">
        <v>6625.59</v>
      </c>
      <c r="V26" s="59">
        <v>563.18</v>
      </c>
      <c r="W26" s="201">
        <v>1603.39</v>
      </c>
      <c r="X26" s="202">
        <v>90956.79</v>
      </c>
      <c r="Y26" s="249">
        <v>7731.36</v>
      </c>
      <c r="Z26" s="68">
        <v>22011.55</v>
      </c>
    </row>
    <row r="27" spans="1:26" ht="14.25">
      <c r="A27" s="18">
        <v>8</v>
      </c>
      <c r="B27" s="19" t="s">
        <v>18</v>
      </c>
      <c r="C27" s="20" t="s">
        <v>21</v>
      </c>
      <c r="D27" s="28">
        <v>7126</v>
      </c>
      <c r="E27" s="45">
        <v>55242</v>
      </c>
      <c r="F27" s="49">
        <v>62</v>
      </c>
      <c r="G27" s="45">
        <v>6918</v>
      </c>
      <c r="H27" s="45">
        <v>70</v>
      </c>
      <c r="I27" s="45">
        <v>208</v>
      </c>
      <c r="J27" s="45">
        <v>171</v>
      </c>
      <c r="K27" s="60">
        <v>181120.19</v>
      </c>
      <c r="L27" s="59">
        <v>2725.03</v>
      </c>
      <c r="M27" s="108">
        <v>183845.22</v>
      </c>
      <c r="N27" s="159">
        <v>10950.18</v>
      </c>
      <c r="O27" s="59">
        <v>2217.01</v>
      </c>
      <c r="P27" s="88">
        <v>13167.19</v>
      </c>
      <c r="Q27" s="112">
        <v>197012.41</v>
      </c>
      <c r="R27" s="57">
        <v>183845.22</v>
      </c>
      <c r="S27" s="59">
        <v>15626.77</v>
      </c>
      <c r="T27" s="201">
        <v>44490.57</v>
      </c>
      <c r="U27" s="57">
        <v>13167.19</v>
      </c>
      <c r="V27" s="59">
        <v>1119.21</v>
      </c>
      <c r="W27" s="201">
        <v>3186.46</v>
      </c>
      <c r="X27" s="202">
        <v>197012.41</v>
      </c>
      <c r="Y27" s="249">
        <v>16745.98</v>
      </c>
      <c r="Z27" s="68">
        <v>47677.03</v>
      </c>
    </row>
    <row r="28" spans="1:26" ht="14.25">
      <c r="A28" s="18">
        <v>9</v>
      </c>
      <c r="B28" s="19" t="s">
        <v>18</v>
      </c>
      <c r="C28" s="20" t="s">
        <v>14</v>
      </c>
      <c r="D28" s="28">
        <v>3195</v>
      </c>
      <c r="E28" s="45">
        <v>34019</v>
      </c>
      <c r="F28" s="49">
        <v>36</v>
      </c>
      <c r="G28" s="45">
        <v>2999</v>
      </c>
      <c r="H28" s="45">
        <v>42</v>
      </c>
      <c r="I28" s="45">
        <v>196</v>
      </c>
      <c r="J28" s="45">
        <v>196</v>
      </c>
      <c r="K28" s="60">
        <v>78516.82</v>
      </c>
      <c r="L28" s="59">
        <v>3123.42</v>
      </c>
      <c r="M28" s="108">
        <v>81640.24</v>
      </c>
      <c r="N28" s="159">
        <v>4909.6</v>
      </c>
      <c r="O28" s="59">
        <v>1330.21</v>
      </c>
      <c r="P28" s="88">
        <v>6239.81</v>
      </c>
      <c r="Q28" s="112">
        <v>87880.05</v>
      </c>
      <c r="R28" s="57">
        <v>81640.24</v>
      </c>
      <c r="S28" s="59">
        <v>6939.44</v>
      </c>
      <c r="T28" s="201">
        <v>19756.92</v>
      </c>
      <c r="U28" s="57">
        <v>6239.81</v>
      </c>
      <c r="V28" s="59">
        <v>530.38</v>
      </c>
      <c r="W28" s="201">
        <v>1510.03</v>
      </c>
      <c r="X28" s="202">
        <v>87880.05</v>
      </c>
      <c r="Y28" s="249">
        <v>7469.82</v>
      </c>
      <c r="Z28" s="68">
        <v>21266.95</v>
      </c>
    </row>
    <row r="29" spans="1:26" ht="15" thickBot="1">
      <c r="A29" s="21"/>
      <c r="B29" s="22"/>
      <c r="C29" s="23"/>
      <c r="D29" s="11"/>
      <c r="E29" s="46"/>
      <c r="F29" s="48"/>
      <c r="G29" s="55"/>
      <c r="H29" s="55"/>
      <c r="I29" s="55"/>
      <c r="J29" s="55"/>
      <c r="K29" s="97"/>
      <c r="L29" s="61"/>
      <c r="M29" s="109"/>
      <c r="N29" s="13"/>
      <c r="O29" s="13"/>
      <c r="P29" s="13"/>
      <c r="Q29" s="113"/>
      <c r="R29" s="12"/>
      <c r="S29" s="48"/>
      <c r="T29" s="31"/>
      <c r="U29" s="12"/>
      <c r="V29" s="48"/>
      <c r="W29" s="31"/>
      <c r="X29" s="199"/>
      <c r="Y29" s="48"/>
      <c r="Z29" s="31"/>
    </row>
    <row r="30" spans="1:26" ht="15" thickBot="1">
      <c r="A30" s="24"/>
      <c r="B30" s="25"/>
      <c r="C30" s="26" t="s">
        <v>5</v>
      </c>
      <c r="D30" s="29">
        <f aca="true" t="shared" si="0" ref="D30:M30">SUM(D20:D28)</f>
        <v>46498</v>
      </c>
      <c r="E30" s="47">
        <f t="shared" si="0"/>
        <v>448013</v>
      </c>
      <c r="F30" s="50">
        <f t="shared" si="0"/>
        <v>460</v>
      </c>
      <c r="G30" s="50">
        <f t="shared" si="0"/>
        <v>43861</v>
      </c>
      <c r="H30" s="50">
        <f t="shared" si="0"/>
        <v>564</v>
      </c>
      <c r="I30" s="50">
        <f t="shared" si="0"/>
        <v>2637</v>
      </c>
      <c r="J30" s="50">
        <f t="shared" si="0"/>
        <v>2402</v>
      </c>
      <c r="K30" s="65">
        <f t="shared" si="0"/>
        <v>1148325.0100000002</v>
      </c>
      <c r="L30" s="66">
        <f t="shared" si="0"/>
        <v>38277.979999999996</v>
      </c>
      <c r="M30" s="67">
        <f t="shared" si="0"/>
        <v>1186602.99</v>
      </c>
      <c r="N30" s="62">
        <f aca="true" t="shared" si="1" ref="N30:Z30">SUM(N20:N28)</f>
        <v>71451.20000000001</v>
      </c>
      <c r="O30" s="51">
        <f t="shared" si="1"/>
        <v>17862.79</v>
      </c>
      <c r="P30" s="51">
        <f t="shared" si="1"/>
        <v>89313.98999999999</v>
      </c>
      <c r="Q30" s="51">
        <f t="shared" si="1"/>
        <v>1275916.98</v>
      </c>
      <c r="R30" s="65">
        <f t="shared" si="1"/>
        <v>1186602.99</v>
      </c>
      <c r="S30" s="66">
        <f t="shared" si="1"/>
        <v>100861.26</v>
      </c>
      <c r="T30" s="67">
        <f t="shared" si="1"/>
        <v>287157.94999999995</v>
      </c>
      <c r="U30" s="65">
        <f t="shared" si="1"/>
        <v>89313.98999999999</v>
      </c>
      <c r="V30" s="66">
        <f t="shared" si="1"/>
        <v>7591.6900000000005</v>
      </c>
      <c r="W30" s="66">
        <f t="shared" si="1"/>
        <v>21613.979999999996</v>
      </c>
      <c r="X30" s="200">
        <f t="shared" si="1"/>
        <v>1275916.98</v>
      </c>
      <c r="Y30" s="66">
        <f t="shared" si="1"/>
        <v>108452.95000000001</v>
      </c>
      <c r="Z30" s="67">
        <f t="shared" si="1"/>
        <v>308771.93</v>
      </c>
    </row>
    <row r="32" spans="3:25" ht="14.25">
      <c r="C32" s="74"/>
      <c r="F32" s="36"/>
      <c r="G32" s="36"/>
      <c r="H32" s="36"/>
      <c r="I32" s="36"/>
      <c r="J32" s="36"/>
      <c r="K32" s="52"/>
      <c r="L32" s="52"/>
      <c r="M32" s="170"/>
      <c r="N32" s="166"/>
      <c r="O32" s="166"/>
      <c r="P32" s="171"/>
      <c r="Q32" s="172"/>
      <c r="X32" s="166"/>
      <c r="Y32" s="166"/>
    </row>
    <row r="33" spans="4:5" ht="12.75">
      <c r="D33" s="27"/>
      <c r="E33" s="27"/>
    </row>
    <row r="34" spans="17:25" ht="12.75">
      <c r="Q34" s="166"/>
      <c r="X34" s="52"/>
      <c r="Y34" s="52"/>
    </row>
    <row r="35" ht="12.75">
      <c r="Q35" s="166"/>
    </row>
  </sheetData>
  <mergeCells count="26"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  <mergeCell ref="B15:B17"/>
    <mergeCell ref="C15:C17"/>
    <mergeCell ref="K16:M16"/>
    <mergeCell ref="D16:D17"/>
    <mergeCell ref="F15:G16"/>
    <mergeCell ref="J15:J17"/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Franca</cp:lastModifiedBy>
  <cp:lastPrinted>2006-03-01T08:11:24Z</cp:lastPrinted>
  <dcterms:created xsi:type="dcterms:W3CDTF">1996-11-05T10:16:36Z</dcterms:created>
  <dcterms:modified xsi:type="dcterms:W3CDTF">2006-03-13T08:33:49Z</dcterms:modified>
  <cp:category/>
  <cp:version/>
  <cp:contentType/>
  <cp:contentStatus/>
</cp:coreProperties>
</file>