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riteri " sheetId="1" r:id="rId1"/>
    <sheet name="Pr" sheetId="2" r:id="rId2"/>
    <sheet name="TOTALI" sheetId="3" r:id="rId3"/>
  </sheets>
  <definedNames>
    <definedName name="_xlnm.Print_Area" localSheetId="0">'Criteri '!$A$1:$O$54</definedName>
    <definedName name="_xlnm.Print_Area" localSheetId="1">'Pr'!$A$1:$N$83</definedName>
    <definedName name="_xlnm.Print_Area" localSheetId="2">'TOTALI'!$A$1:$Z$30</definedName>
    <definedName name="_xlnm.Print_Titles" localSheetId="1">'Pr'!$14:$15</definedName>
  </definedNames>
  <calcPr fullCalcOnLoad="1"/>
</workbook>
</file>

<file path=xl/sharedStrings.xml><?xml version="1.0" encoding="utf-8"?>
<sst xmlns="http://schemas.openxmlformats.org/spreadsheetml/2006/main" count="274" uniqueCount="154">
  <si>
    <t>TOTALI</t>
  </si>
  <si>
    <t>provincia</t>
  </si>
  <si>
    <t>denominazione istituzione scolastica</t>
  </si>
  <si>
    <t>tot.stranper ISA</t>
  </si>
  <si>
    <t>% (A)</t>
  </si>
  <si>
    <t>TOTALE</t>
  </si>
  <si>
    <t>Totali</t>
  </si>
  <si>
    <t>Bologna</t>
  </si>
  <si>
    <t>Ferrara</t>
  </si>
  <si>
    <t>Modena</t>
  </si>
  <si>
    <t>Piacenza</t>
  </si>
  <si>
    <t>Ravenna</t>
  </si>
  <si>
    <t>Rimini</t>
  </si>
  <si>
    <t>Cittadini stranieri CSA Parma</t>
  </si>
  <si>
    <t>PR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</si>
  <si>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</si>
  <si>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</si>
  <si>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</si>
  <si>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</si>
  <si>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</si>
  <si>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</si>
  <si>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</si>
  <si>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</si>
  <si>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</si>
  <si>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</si>
  <si>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</si>
  <si>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</si>
  <si>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</si>
  <si>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</si>
  <si>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</si>
  <si>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</si>
  <si>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</si>
  <si>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</si>
  <si>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</si>
  <si>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</si>
  <si>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</si>
  <si>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</si>
  <si>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</si>
  <si>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</si>
  <si>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</si>
  <si>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</si>
  <si>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</si>
  <si>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</si>
  <si>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</si>
  <si>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</si>
  <si>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</si>
  <si>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</si>
  <si>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</si>
  <si>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</si>
  <si>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</si>
  <si>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</si>
  <si>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</si>
  <si>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</si>
  <si>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</si>
  <si>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</si>
  <si>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</si>
  <si>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</si>
  <si>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</si>
  <si>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</si>
  <si>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</si>
  <si>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</si>
  <si>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</si>
  <si>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</si>
  <si>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</si>
  <si>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</si>
  <si>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</si>
  <si>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</si>
  <si>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</si>
  <si>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</si>
  <si>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</si>
  <si>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</si>
  <si>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DD Fornovo</t>
  </si>
  <si>
    <t>DD Langhirano</t>
  </si>
  <si>
    <t>DD Fidenza</t>
  </si>
  <si>
    <t>I.C. Micheli</t>
  </si>
  <si>
    <t>I.C. Montechiarugolo</t>
  </si>
  <si>
    <t>I.C. Neviano</t>
  </si>
  <si>
    <t>I.C. Traversetolo</t>
  </si>
  <si>
    <t>I.C. Busseto</t>
  </si>
  <si>
    <t>I.C. Salsomaggiore</t>
  </si>
  <si>
    <t>I.C. Trecasali</t>
  </si>
  <si>
    <t>I.C. Bedonia</t>
  </si>
  <si>
    <t>I.C. Felino</t>
  </si>
  <si>
    <t>I.C. Corniglio</t>
  </si>
  <si>
    <t>I.C. Ferrari</t>
  </si>
  <si>
    <t>I.C. Noceto</t>
  </si>
  <si>
    <t>I.C. Medesano</t>
  </si>
  <si>
    <t>I.C. San Secondo</t>
  </si>
  <si>
    <t>I.C. Collecchio</t>
  </si>
  <si>
    <t>I.C. Fontanellato</t>
  </si>
  <si>
    <t>I.C. Torrile</t>
  </si>
  <si>
    <t>I.C. D'Acquisto</t>
  </si>
  <si>
    <t>I.C. Sanvitale</t>
  </si>
  <si>
    <t>I.C. Albertelli</t>
  </si>
  <si>
    <t>I.C. Toscanini</t>
  </si>
  <si>
    <t>I.C. Sorbolo</t>
  </si>
  <si>
    <t>I.C. Borgotaro</t>
  </si>
  <si>
    <t>I.C. Bardi</t>
  </si>
  <si>
    <t xml:space="preserve">I.P.S.I.A. </t>
  </si>
  <si>
    <t xml:space="preserve"> "P. GIORDANI" </t>
  </si>
  <si>
    <t xml:space="preserve"> " BODONI" </t>
  </si>
  <si>
    <t xml:space="preserve"> " MELLONI"  </t>
  </si>
  <si>
    <t>"MAGNAGHI" - SALSOMAGGIORE</t>
  </si>
  <si>
    <t>"ITIS DA VINCI"</t>
  </si>
  <si>
    <t xml:space="preserve"> "ITSOS GADDA" - FORNOVO</t>
  </si>
  <si>
    <t xml:space="preserve"> "ITIS GALILEI" - S.SECONDO</t>
  </si>
  <si>
    <t xml:space="preserve"> "ZAPPA" - BORGOTARO</t>
  </si>
  <si>
    <t xml:space="preserve"> "TOSCHI" </t>
  </si>
  <si>
    <t xml:space="preserve">LICEO SCIENT. "M.LUIGIA"  </t>
  </si>
  <si>
    <t xml:space="preserve"> "PACIOLO/D'ANNUNZIO" - FIDENZA</t>
  </si>
  <si>
    <t xml:space="preserve"> "LICEO SCIENT. MARCONI"   </t>
  </si>
  <si>
    <t xml:space="preserve"> " RONDANI"  </t>
  </si>
  <si>
    <t xml:space="preserve"> "LICEO SCIENT. ULIVI"  </t>
  </si>
  <si>
    <t xml:space="preserve"> "ALBERTINA SANVITALE "</t>
  </si>
  <si>
    <t xml:space="preserve"> "ROMAGNOSI " </t>
  </si>
  <si>
    <t xml:space="preserve">TOTALE LORDO DIPENDENTE </t>
  </si>
  <si>
    <t>ONERI a CARICO dello STATO</t>
  </si>
  <si>
    <t>Totale lordo dipendente</t>
  </si>
  <si>
    <t xml:space="preserve"> "LICEO CL. M.LUIGIA"   </t>
  </si>
  <si>
    <t>TOTALE            I.S.A. + C.S.A.</t>
  </si>
  <si>
    <t>DD M.Luigia</t>
  </si>
  <si>
    <t>I.C. Colorno</t>
  </si>
  <si>
    <t xml:space="preserve"> "BERENINI" - FIDENZA</t>
  </si>
  <si>
    <t>LICEO  MUSICALE  "BOITO"</t>
  </si>
  <si>
    <t>DD 4° circolo PARMA</t>
  </si>
  <si>
    <t>DD 6° circolo PARMA</t>
  </si>
  <si>
    <t>DD 10° circolo PARMA</t>
  </si>
  <si>
    <t>DD 3° circolo PARMA</t>
  </si>
  <si>
    <t>SM Maria Luigia</t>
  </si>
  <si>
    <t>SM "Fermi" - Langhirano</t>
  </si>
  <si>
    <t>SM Zuffardi - Fornovo Taro</t>
  </si>
  <si>
    <t>SM P. Zani</t>
  </si>
  <si>
    <t>SM Parmigianino</t>
  </si>
  <si>
    <t>SM Don Cavalli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</si>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</sst>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7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3" xfId="17" applyBorder="1" applyAlignment="1">
      <alignment/>
    </xf>
    <xf numFmtId="41" fontId="4" fillId="0" borderId="17" xfId="0" applyNumberFormat="1" applyFont="1" applyBorder="1" applyAlignment="1">
      <alignment/>
    </xf>
    <xf numFmtId="41" fontId="0" fillId="0" borderId="8" xfId="17" applyBorder="1" applyAlignment="1">
      <alignment/>
    </xf>
    <xf numFmtId="0" fontId="0" fillId="0" borderId="7" xfId="0" applyBorder="1" applyAlignment="1">
      <alignment/>
    </xf>
    <xf numFmtId="186" fontId="4" fillId="0" borderId="18" xfId="17" applyNumberFormat="1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1" fontId="9" fillId="0" borderId="18" xfId="17" applyFont="1" applyBorder="1" applyAlignment="1">
      <alignment/>
    </xf>
    <xf numFmtId="41" fontId="9" fillId="0" borderId="21" xfId="17" applyFont="1" applyBorder="1" applyAlignment="1">
      <alignment/>
    </xf>
    <xf numFmtId="186" fontId="9" fillId="0" borderId="22" xfId="17" applyNumberFormat="1" applyFont="1" applyBorder="1" applyAlignment="1">
      <alignment/>
    </xf>
    <xf numFmtId="41" fontId="0" fillId="0" borderId="11" xfId="17" applyBorder="1" applyAlignment="1">
      <alignment/>
    </xf>
    <xf numFmtId="41" fontId="0" fillId="0" borderId="23" xfId="17" applyBorder="1" applyAlignment="1">
      <alignment/>
    </xf>
    <xf numFmtId="0" fontId="0" fillId="0" borderId="24" xfId="0" applyBorder="1" applyAlignment="1">
      <alignment/>
    </xf>
    <xf numFmtId="41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1" fontId="0" fillId="0" borderId="27" xfId="17" applyBorder="1" applyAlignment="1">
      <alignment/>
    </xf>
    <xf numFmtId="41" fontId="4" fillId="0" borderId="28" xfId="0" applyNumberFormat="1" applyFont="1" applyBorder="1" applyAlignment="1">
      <alignment/>
    </xf>
    <xf numFmtId="186" fontId="4" fillId="0" borderId="29" xfId="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186" fontId="0" fillId="0" borderId="8" xfId="17" applyNumberFormat="1" applyBorder="1" applyAlignment="1">
      <alignment/>
    </xf>
    <xf numFmtId="41" fontId="0" fillId="0" borderId="31" xfId="17" applyBorder="1" applyAlignment="1">
      <alignment/>
    </xf>
    <xf numFmtId="186" fontId="0" fillId="0" borderId="31" xfId="17" applyNumberFormat="1" applyBorder="1" applyAlignment="1">
      <alignment/>
    </xf>
    <xf numFmtId="186" fontId="0" fillId="0" borderId="3" xfId="17" applyNumberFormat="1" applyBorder="1" applyAlignment="1">
      <alignment/>
    </xf>
    <xf numFmtId="186" fontId="0" fillId="0" borderId="26" xfId="17" applyNumberFormat="1" applyBorder="1" applyAlignment="1">
      <alignment/>
    </xf>
    <xf numFmtId="186" fontId="4" fillId="0" borderId="16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186" fontId="9" fillId="0" borderId="33" xfId="17" applyNumberFormat="1" applyFont="1" applyBorder="1" applyAlignment="1">
      <alignment/>
    </xf>
    <xf numFmtId="186" fontId="4" fillId="0" borderId="33" xfId="0" applyNumberFormat="1" applyFont="1" applyBorder="1" applyAlignment="1">
      <alignment/>
    </xf>
    <xf numFmtId="186" fontId="4" fillId="0" borderId="18" xfId="0" applyNumberFormat="1" applyFont="1" applyBorder="1" applyAlignment="1">
      <alignment/>
    </xf>
    <xf numFmtId="186" fontId="4" fillId="0" borderId="21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87" fontId="9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4" fillId="0" borderId="0" xfId="15" applyFont="1" applyAlignment="1">
      <alignment/>
    </xf>
    <xf numFmtId="195" fontId="16" fillId="0" borderId="0" xfId="15" applyFont="1" applyAlignment="1">
      <alignment/>
    </xf>
    <xf numFmtId="19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87" fontId="3" fillId="0" borderId="0" xfId="17" applyNumberFormat="1" applyFont="1" applyAlignment="1">
      <alignment/>
    </xf>
    <xf numFmtId="186" fontId="0" fillId="0" borderId="30" xfId="17" applyNumberFormat="1" applyBorder="1" applyAlignment="1">
      <alignment/>
    </xf>
    <xf numFmtId="186" fontId="4" fillId="0" borderId="11" xfId="17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86" fontId="9" fillId="0" borderId="21" xfId="17" applyNumberFormat="1" applyFont="1" applyBorder="1" applyAlignment="1">
      <alignment/>
    </xf>
    <xf numFmtId="186" fontId="0" fillId="0" borderId="6" xfId="17" applyNumberFormat="1" applyBorder="1" applyAlignment="1">
      <alignment/>
    </xf>
    <xf numFmtId="195" fontId="4" fillId="0" borderId="0" xfId="1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4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0" fillId="0" borderId="0" xfId="17" applyFont="1" applyAlignment="1">
      <alignment horizontal="right"/>
    </xf>
    <xf numFmtId="9" fontId="5" fillId="0" borderId="34" xfId="0" applyNumberFormat="1" applyFont="1" applyBorder="1" applyAlignment="1">
      <alignment horizontal="center" vertical="center" wrapText="1"/>
    </xf>
    <xf numFmtId="186" fontId="4" fillId="0" borderId="10" xfId="17" applyNumberFormat="1" applyFont="1" applyBorder="1" applyAlignment="1">
      <alignment/>
    </xf>
    <xf numFmtId="186" fontId="4" fillId="0" borderId="7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4" fillId="0" borderId="0" xfId="15" applyFont="1" applyAlignment="1">
      <alignment horizontal="right"/>
    </xf>
    <xf numFmtId="186" fontId="4" fillId="0" borderId="10" xfId="0" applyNumberFormat="1" applyFont="1" applyBorder="1" applyAlignment="1">
      <alignment/>
    </xf>
    <xf numFmtId="0" fontId="4" fillId="0" borderId="35" xfId="0" applyFont="1" applyBorder="1" applyAlignment="1">
      <alignment/>
    </xf>
    <xf numFmtId="9" fontId="0" fillId="0" borderId="36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41" fontId="4" fillId="0" borderId="0" xfId="17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201" fontId="16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3" fillId="0" borderId="27" xfId="17" applyNumberFormat="1" applyFont="1" applyBorder="1" applyAlignment="1">
      <alignment/>
    </xf>
    <xf numFmtId="41" fontId="0" fillId="0" borderId="10" xfId="17" applyBorder="1" applyAlignment="1">
      <alignment/>
    </xf>
    <xf numFmtId="186" fontId="0" fillId="0" borderId="8" xfId="17" applyNumberFormat="1" applyBorder="1" applyAlignment="1">
      <alignment/>
    </xf>
    <xf numFmtId="186" fontId="0" fillId="0" borderId="10" xfId="17" applyNumberFormat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1" fontId="0" fillId="0" borderId="42" xfId="17" applyBorder="1" applyAlignment="1">
      <alignment/>
    </xf>
    <xf numFmtId="0" fontId="1" fillId="2" borderId="4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0" fontId="0" fillId="0" borderId="11" xfId="19" applyNumberFormat="1" applyFont="1" applyFill="1" applyBorder="1" applyAlignment="1">
      <alignment/>
    </xf>
    <xf numFmtId="0" fontId="1" fillId="0" borderId="44" xfId="0" applyFont="1" applyFill="1" applyBorder="1" applyAlignment="1">
      <alignment horizontal="center" vertical="center" wrapText="1"/>
    </xf>
    <xf numFmtId="10" fontId="4" fillId="0" borderId="18" xfId="19" applyNumberFormat="1" applyFont="1" applyFill="1" applyBorder="1" applyAlignment="1">
      <alignment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186" fontId="0" fillId="0" borderId="47" xfId="17" applyNumberFormat="1" applyFill="1" applyBorder="1" applyAlignment="1">
      <alignment/>
    </xf>
    <xf numFmtId="0" fontId="2" fillId="0" borderId="48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/>
    </xf>
    <xf numFmtId="195" fontId="3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2" fontId="20" fillId="3" borderId="8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95" fontId="4" fillId="3" borderId="27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16" fillId="0" borderId="0" xfId="0" applyNumberFormat="1" applyFont="1" applyAlignment="1">
      <alignment/>
    </xf>
    <xf numFmtId="195" fontId="9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1" fillId="0" borderId="9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left"/>
    </xf>
    <xf numFmtId="0" fontId="0" fillId="0" borderId="27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43" fontId="1" fillId="0" borderId="19" xfId="16" applyFont="1" applyBorder="1" applyAlignment="1">
      <alignment horizontal="center" vertical="center" wrapText="1"/>
    </xf>
    <xf numFmtId="43" fontId="1" fillId="0" borderId="38" xfId="16" applyFont="1" applyFill="1" applyBorder="1" applyAlignment="1">
      <alignment horizontal="center" vertical="center"/>
    </xf>
    <xf numFmtId="43" fontId="1" fillId="0" borderId="32" xfId="16" applyFont="1" applyBorder="1" applyAlignment="1">
      <alignment horizontal="center" vertical="center" wrapText="1"/>
    </xf>
    <xf numFmtId="43" fontId="1" fillId="0" borderId="2" xfId="16" applyFont="1" applyBorder="1" applyAlignment="1">
      <alignment horizontal="center" vertical="center"/>
    </xf>
    <xf numFmtId="43" fontId="1" fillId="0" borderId="8" xfId="16" applyFont="1" applyBorder="1" applyAlignment="1">
      <alignment horizontal="center" vertical="center" wrapText="1"/>
    </xf>
    <xf numFmtId="43" fontId="1" fillId="0" borderId="39" xfId="16" applyFont="1" applyFill="1" applyBorder="1" applyAlignment="1">
      <alignment horizontal="center" vertical="center" wrapText="1"/>
    </xf>
    <xf numFmtId="43" fontId="1" fillId="0" borderId="1" xfId="16" applyFont="1" applyFill="1" applyBorder="1" applyAlignment="1">
      <alignment horizontal="center" vertical="center" wrapText="1"/>
    </xf>
    <xf numFmtId="43" fontId="0" fillId="0" borderId="8" xfId="16" applyBorder="1" applyAlignment="1">
      <alignment/>
    </xf>
    <xf numFmtId="43" fontId="0" fillId="0" borderId="31" xfId="16" applyBorder="1" applyAlignment="1">
      <alignment/>
    </xf>
    <xf numFmtId="43" fontId="0" fillId="0" borderId="10" xfId="16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186" fontId="4" fillId="0" borderId="22" xfId="0" applyNumberFormat="1" applyFont="1" applyBorder="1" applyAlignment="1">
      <alignment/>
    </xf>
    <xf numFmtId="186" fontId="0" fillId="0" borderId="10" xfId="17" applyNumberFormat="1" applyBorder="1" applyAlignment="1">
      <alignment/>
    </xf>
    <xf numFmtId="43" fontId="0" fillId="0" borderId="47" xfId="0" applyNumberFormat="1" applyBorder="1" applyAlignment="1">
      <alignment/>
    </xf>
    <xf numFmtId="0" fontId="7" fillId="0" borderId="51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1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1" fillId="0" borderId="53" xfId="16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center"/>
    </xf>
    <xf numFmtId="9" fontId="2" fillId="3" borderId="42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center" wrapText="1"/>
    </xf>
    <xf numFmtId="9" fontId="2" fillId="0" borderId="54" xfId="0" applyNumberFormat="1" applyFont="1" applyFill="1" applyBorder="1" applyAlignment="1">
      <alignment horizontal="center" vertical="center" wrapText="1"/>
    </xf>
    <xf numFmtId="201" fontId="16" fillId="0" borderId="27" xfId="17" applyNumberFormat="1" applyFont="1" applyBorder="1" applyAlignment="1">
      <alignment/>
    </xf>
    <xf numFmtId="186" fontId="0" fillId="0" borderId="50" xfId="17" applyNumberFormat="1" applyFill="1" applyBorder="1" applyAlignment="1">
      <alignment/>
    </xf>
    <xf numFmtId="186" fontId="0" fillId="0" borderId="26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9" fontId="0" fillId="0" borderId="3" xfId="19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6" fontId="7" fillId="0" borderId="60" xfId="17" applyNumberFormat="1" applyFont="1" applyBorder="1" applyAlignment="1">
      <alignment/>
    </xf>
    <xf numFmtId="186" fontId="7" fillId="0" borderId="59" xfId="17" applyNumberFormat="1" applyFont="1" applyBorder="1" applyAlignment="1">
      <alignment/>
    </xf>
    <xf numFmtId="186" fontId="7" fillId="0" borderId="58" xfId="17" applyNumberFormat="1" applyFont="1" applyBorder="1" applyAlignment="1">
      <alignment/>
    </xf>
    <xf numFmtId="0" fontId="0" fillId="0" borderId="57" xfId="0" applyBorder="1" applyAlignment="1">
      <alignment/>
    </xf>
    <xf numFmtId="43" fontId="1" fillId="0" borderId="55" xfId="16" applyFont="1" applyBorder="1" applyAlignment="1">
      <alignment horizontal="center" vertical="center" wrapText="1"/>
    </xf>
    <xf numFmtId="43" fontId="1" fillId="0" borderId="59" xfId="16" applyFont="1" applyBorder="1" applyAlignment="1">
      <alignment horizontal="center" vertical="center" wrapText="1"/>
    </xf>
    <xf numFmtId="43" fontId="1" fillId="0" borderId="57" xfId="16" applyFont="1" applyBorder="1" applyAlignment="1">
      <alignment horizontal="center" vertical="center" wrapText="1"/>
    </xf>
    <xf numFmtId="43" fontId="0" fillId="0" borderId="31" xfId="0" applyNumberFormat="1" applyBorder="1" applyAlignment="1">
      <alignment/>
    </xf>
    <xf numFmtId="2" fontId="13" fillId="2" borderId="32" xfId="18" applyNumberFormat="1" applyFont="1" applyFill="1" applyBorder="1" applyAlignment="1">
      <alignment horizontal="center" vertical="center" wrapText="1"/>
      <protection/>
    </xf>
    <xf numFmtId="2" fontId="13" fillId="2" borderId="19" xfId="1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2" borderId="61" xfId="0" applyFont="1" applyFill="1" applyBorder="1" applyAlignment="1">
      <alignment horizontal="center" wrapText="1"/>
    </xf>
    <xf numFmtId="0" fontId="0" fillId="2" borderId="62" xfId="0" applyFont="1" applyFill="1" applyBorder="1" applyAlignment="1">
      <alignment horizontal="center" wrapText="1"/>
    </xf>
    <xf numFmtId="0" fontId="0" fillId="2" borderId="42" xfId="0" applyFont="1" applyFill="1" applyBorder="1" applyAlignment="1">
      <alignment horizontal="center" wrapText="1"/>
    </xf>
    <xf numFmtId="1" fontId="0" fillId="0" borderId="41" xfId="19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10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9" fillId="0" borderId="0" xfId="15" applyFont="1" applyAlignment="1">
      <alignment horizontal="right"/>
    </xf>
    <xf numFmtId="195" fontId="9" fillId="0" borderId="0" xfId="15" applyFont="1" applyFill="1" applyBorder="1" applyAlignment="1">
      <alignment horizontal="right"/>
    </xf>
    <xf numFmtId="195" fontId="4" fillId="3" borderId="1" xfId="15" applyNumberFormat="1" applyFont="1" applyFill="1" applyBorder="1" applyAlignment="1">
      <alignment horizontal="center" vertical="center"/>
    </xf>
    <xf numFmtId="195" fontId="4" fillId="3" borderId="31" xfId="15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1" fontId="0" fillId="0" borderId="0" xfId="17" applyNumberForma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39" xfId="19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38" xfId="17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13" fillId="2" borderId="64" xfId="19" applyFont="1" applyFill="1" applyBorder="1" applyAlignment="1">
      <alignment horizontal="center" vertical="center" wrapText="1"/>
    </xf>
    <xf numFmtId="9" fontId="13" fillId="2" borderId="65" xfId="19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2" fontId="13" fillId="2" borderId="2" xfId="18" applyNumberFormat="1" applyFont="1" applyFill="1" applyBorder="1" applyAlignment="1">
      <alignment horizontal="center" vertical="center" wrapText="1"/>
      <protection/>
    </xf>
    <xf numFmtId="2" fontId="13" fillId="2" borderId="73" xfId="18" applyNumberFormat="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67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28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7180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85775" y="7086600"/>
          <a:ext cx="2171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19100" y="70866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571875" y="5715000"/>
          <a:ext cx="828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571875" y="5715000"/>
          <a:ext cx="828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485775" y="9144000"/>
          <a:ext cx="2171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419100" y="914400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485775" y="7258050"/>
          <a:ext cx="2171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419100" y="7258050"/>
          <a:ext cx="2238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3571875" y="5886450"/>
          <a:ext cx="828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3571875" y="5886450"/>
          <a:ext cx="828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workbookViewId="0" topLeftCell="F8">
      <selection activeCell="F18" sqref="F18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28.5">
      <c r="A1" s="260" t="s">
        <v>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65"/>
      <c r="Q1" s="65"/>
      <c r="R1" s="65"/>
      <c r="S1" s="65"/>
      <c r="T1" s="65"/>
      <c r="U1" s="65"/>
      <c r="V1" s="65"/>
      <c r="W1" s="65"/>
      <c r="X1" s="65"/>
    </row>
    <row r="2" spans="1:24" ht="20.25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66"/>
      <c r="Q2" s="66"/>
      <c r="R2" s="66"/>
      <c r="S2" s="66"/>
      <c r="T2" s="66"/>
      <c r="U2" s="66"/>
      <c r="V2" s="66"/>
      <c r="W2" s="66"/>
      <c r="X2" s="66"/>
    </row>
    <row r="3" spans="1:24" ht="15.75">
      <c r="A3" s="262" t="s">
        <v>25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67"/>
      <c r="Q3" s="67"/>
      <c r="R3" s="67"/>
      <c r="S3" s="67"/>
      <c r="T3" s="67"/>
      <c r="U3" s="67"/>
      <c r="V3" s="67"/>
      <c r="W3" s="67"/>
      <c r="X3" s="67"/>
    </row>
    <row r="4" spans="1:24" ht="12.75">
      <c r="A4" s="257" t="s">
        <v>59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64"/>
      <c r="Q4" s="64"/>
      <c r="R4" s="64"/>
      <c r="S4" s="64"/>
      <c r="T4" s="64"/>
      <c r="U4" s="64"/>
      <c r="V4" s="64"/>
      <c r="W4" s="64"/>
      <c r="X4" s="64"/>
    </row>
    <row r="5" spans="1:24" ht="12.75">
      <c r="A5" s="257" t="s">
        <v>60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64"/>
      <c r="Q5" s="64"/>
      <c r="R5" s="64"/>
      <c r="S5" s="64"/>
      <c r="T5" s="64"/>
      <c r="U5" s="64"/>
      <c r="V5" s="64"/>
      <c r="W5" s="64"/>
      <c r="X5" s="64"/>
    </row>
    <row r="6" spans="2:24" ht="12.7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18.75">
      <c r="A7" s="258" t="s">
        <v>67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64"/>
      <c r="Q7" s="64"/>
      <c r="R7" s="64"/>
      <c r="S7" s="64"/>
      <c r="T7" s="64"/>
      <c r="U7" s="64"/>
      <c r="V7" s="64"/>
      <c r="W7" s="64"/>
      <c r="X7" s="64"/>
    </row>
    <row r="8" spans="1:24" ht="15">
      <c r="A8" s="277" t="s">
        <v>66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64"/>
      <c r="Q8" s="64"/>
      <c r="R8" s="64"/>
      <c r="S8" s="64"/>
      <c r="T8" s="64"/>
      <c r="U8" s="64"/>
      <c r="V8" s="64"/>
      <c r="W8" s="64"/>
      <c r="X8" s="64"/>
    </row>
    <row r="9" spans="1:24" ht="12.75">
      <c r="A9" s="278" t="s">
        <v>68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64"/>
      <c r="Q9" s="64"/>
      <c r="R9" s="64"/>
      <c r="S9" s="64"/>
      <c r="T9" s="64"/>
      <c r="U9" s="64"/>
      <c r="V9" s="64"/>
      <c r="W9" s="64"/>
      <c r="X9" s="64"/>
    </row>
    <row r="10" spans="2:24" ht="12.7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2" spans="1:14" ht="15.75">
      <c r="A12" s="259" t="s">
        <v>37</v>
      </c>
      <c r="B12" s="259"/>
      <c r="C12" s="259"/>
      <c r="D12" s="259"/>
      <c r="E12" s="259"/>
      <c r="F12" s="259"/>
      <c r="G12" s="259"/>
      <c r="H12" s="259"/>
      <c r="N12" s="127">
        <v>1275917</v>
      </c>
    </row>
    <row r="13" spans="2:14" ht="15.75">
      <c r="B13" s="80"/>
      <c r="N13" s="81"/>
    </row>
    <row r="14" ht="15">
      <c r="N14" s="70"/>
    </row>
    <row r="15" spans="1:14" ht="12.75">
      <c r="A15" s="279" t="s">
        <v>51</v>
      </c>
      <c r="B15" s="279"/>
      <c r="C15" s="279"/>
      <c r="D15" s="196"/>
      <c r="E15" s="196"/>
      <c r="F15" s="196"/>
      <c r="L15" s="49"/>
      <c r="M15" s="158"/>
      <c r="N15" s="48"/>
    </row>
    <row r="16" spans="1:14" ht="12.75" customHeight="1">
      <c r="A16" s="170" t="s">
        <v>38</v>
      </c>
      <c r="B16" s="223">
        <v>0.9</v>
      </c>
      <c r="C16" t="s">
        <v>137</v>
      </c>
      <c r="D16" s="220">
        <v>0.05</v>
      </c>
      <c r="E16" s="219"/>
      <c r="F16" s="219"/>
      <c r="H16" s="123">
        <f>ROUND(N12*B16,0)</f>
        <v>1148325</v>
      </c>
      <c r="I16" s="111"/>
      <c r="J16" s="280">
        <f>H16+H17</f>
        <v>1186603</v>
      </c>
      <c r="K16" s="195"/>
      <c r="L16" s="49"/>
      <c r="M16" s="158"/>
      <c r="N16" s="168"/>
    </row>
    <row r="17" spans="1:14" ht="12.75" customHeight="1">
      <c r="A17" s="170" t="s">
        <v>39</v>
      </c>
      <c r="B17" s="223">
        <v>0.03</v>
      </c>
      <c r="C17" s="5" t="s">
        <v>138</v>
      </c>
      <c r="D17" s="221">
        <f>D16</f>
        <v>0.05</v>
      </c>
      <c r="E17" s="5" t="s">
        <v>139</v>
      </c>
      <c r="F17" s="222">
        <v>15</v>
      </c>
      <c r="G17" t="s">
        <v>140</v>
      </c>
      <c r="H17" s="123">
        <f>ROUND(N12*B17,0)</f>
        <v>38278</v>
      </c>
      <c r="I17" s="111"/>
      <c r="J17" s="280"/>
      <c r="K17" s="195"/>
      <c r="M17" s="158"/>
      <c r="N17" s="48"/>
    </row>
    <row r="18" spans="1:13" ht="12.75">
      <c r="A18" s="170" t="s">
        <v>65</v>
      </c>
      <c r="B18" s="223">
        <v>0.07</v>
      </c>
      <c r="C18" t="s">
        <v>58</v>
      </c>
      <c r="I18" s="111"/>
      <c r="J18" s="123">
        <f>ROUND(N12*B18,0)</f>
        <v>89314</v>
      </c>
      <c r="K18" s="111"/>
      <c r="M18" s="162"/>
    </row>
    <row r="19" spans="2:11" ht="12.75">
      <c r="B19" s="99"/>
      <c r="H19" s="123"/>
      <c r="I19" s="111"/>
      <c r="J19" s="211">
        <f>SUM(J16:J18)</f>
        <v>1275917</v>
      </c>
      <c r="K19" s="111"/>
    </row>
    <row r="22" spans="1:2" ht="12.75">
      <c r="A22" s="170" t="s">
        <v>141</v>
      </c>
      <c r="B22" s="2" t="s">
        <v>142</v>
      </c>
    </row>
    <row r="23" spans="2:12" ht="12.75">
      <c r="B23" s="99">
        <f>B16</f>
        <v>0.9</v>
      </c>
      <c r="C23" s="2" t="s">
        <v>137</v>
      </c>
      <c r="D23" s="225">
        <f>D16</f>
        <v>0.05</v>
      </c>
      <c r="H23" s="217"/>
      <c r="J23" s="110" t="s">
        <v>40</v>
      </c>
      <c r="K23" s="110"/>
      <c r="L23" s="77">
        <f>H16</f>
        <v>1148325</v>
      </c>
    </row>
    <row r="24" spans="2:14" ht="17.25" customHeight="1">
      <c r="B24" s="32"/>
      <c r="H24" s="88"/>
      <c r="J24" s="114" t="s">
        <v>134</v>
      </c>
      <c r="K24" s="207">
        <f>D16</f>
        <v>0.05</v>
      </c>
      <c r="L24" s="68">
        <f>TOTALI!G30</f>
        <v>43861</v>
      </c>
      <c r="N24" s="267">
        <f>ROUND(L24*L25,2)</f>
        <v>1148325</v>
      </c>
    </row>
    <row r="25" spans="8:14" ht="12.75">
      <c r="H25" s="33"/>
      <c r="J25" s="110" t="s">
        <v>54</v>
      </c>
      <c r="K25" s="110"/>
      <c r="L25" s="161">
        <f>L23/L24</f>
        <v>26.181003625088348</v>
      </c>
      <c r="N25" s="267"/>
    </row>
    <row r="27" spans="1:13" ht="12.75">
      <c r="A27" s="170" t="s">
        <v>143</v>
      </c>
      <c r="B27" s="2" t="s">
        <v>142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</row>
    <row r="28" spans="2:12" ht="12.75">
      <c r="B28" s="224">
        <f>B17</f>
        <v>0.03</v>
      </c>
      <c r="C28" s="226" t="s">
        <v>138</v>
      </c>
      <c r="D28" s="225">
        <f>D17</f>
        <v>0.05</v>
      </c>
      <c r="E28" s="226" t="s">
        <v>139</v>
      </c>
      <c r="F28" s="226">
        <f>F17</f>
        <v>15</v>
      </c>
      <c r="G28" s="2" t="s">
        <v>140</v>
      </c>
      <c r="H28" s="218"/>
      <c r="J28" s="110" t="s">
        <v>40</v>
      </c>
      <c r="K28" s="110"/>
      <c r="L28" s="124">
        <f>H17</f>
        <v>38278</v>
      </c>
    </row>
    <row r="29" spans="2:12" ht="12.75">
      <c r="B29" s="169"/>
      <c r="C29" s="215"/>
      <c r="D29" s="215"/>
      <c r="E29" s="215"/>
      <c r="F29" s="215"/>
      <c r="G29" s="215"/>
      <c r="H29" s="196"/>
      <c r="J29" s="216" t="s">
        <v>135</v>
      </c>
      <c r="K29" s="214">
        <f>K24</f>
        <v>0.05</v>
      </c>
      <c r="L29" s="124"/>
    </row>
    <row r="30" spans="2:15" ht="14.25">
      <c r="B30" s="32"/>
      <c r="G30" s="115"/>
      <c r="H30" s="115"/>
      <c r="J30" s="216" t="s">
        <v>136</v>
      </c>
      <c r="K30" s="208">
        <f>F17</f>
        <v>15</v>
      </c>
      <c r="L30" s="101">
        <f>TOTALI!J30</f>
        <v>2402</v>
      </c>
      <c r="M30" s="76"/>
      <c r="O30" s="98"/>
    </row>
    <row r="31" spans="2:15" ht="14.25" customHeight="1">
      <c r="B31" s="32"/>
      <c r="C31" s="72"/>
      <c r="D31" s="72"/>
      <c r="E31" s="72"/>
      <c r="F31" s="72"/>
      <c r="J31" s="110" t="s">
        <v>54</v>
      </c>
      <c r="K31" s="110"/>
      <c r="L31" s="161">
        <f>L28/L30</f>
        <v>15.935886761032473</v>
      </c>
      <c r="M31" s="95"/>
      <c r="N31" s="137">
        <f>ROUND(L31*L30,2)</f>
        <v>38278</v>
      </c>
      <c r="O31" s="122"/>
    </row>
    <row r="32" spans="2:14" ht="18" customHeight="1">
      <c r="B32" s="32"/>
      <c r="H32" s="94"/>
      <c r="I32" s="94"/>
      <c r="J32" s="94"/>
      <c r="K32" s="94"/>
      <c r="M32" s="93"/>
      <c r="N32" s="137"/>
    </row>
    <row r="33" spans="2:14" ht="12.75">
      <c r="B33" s="32"/>
      <c r="C33" s="72"/>
      <c r="D33" s="72"/>
      <c r="E33" s="72"/>
      <c r="F33" s="72"/>
      <c r="G33" s="72"/>
      <c r="H33" s="72"/>
      <c r="I33" s="72"/>
      <c r="J33" s="116"/>
      <c r="K33" s="116"/>
      <c r="L33" s="117"/>
      <c r="M33" s="106"/>
      <c r="N33" s="97"/>
    </row>
    <row r="34" spans="2:13" ht="12.75">
      <c r="B34" s="32"/>
      <c r="C34" s="72"/>
      <c r="D34" s="72"/>
      <c r="E34" s="72"/>
      <c r="F34" s="72"/>
      <c r="G34" s="72"/>
      <c r="H34" s="72"/>
      <c r="I34" s="72"/>
      <c r="J34" s="72"/>
      <c r="K34" s="72"/>
      <c r="L34" s="112"/>
      <c r="M34" s="76"/>
    </row>
    <row r="35" spans="2:14" s="84" customFormat="1" ht="15.7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272" t="s">
        <v>62</v>
      </c>
      <c r="M35" s="272"/>
      <c r="N35" s="120">
        <f>SUM(N24:N32)</f>
        <v>1186603</v>
      </c>
    </row>
    <row r="36" spans="2:13" ht="12.75">
      <c r="B36" s="32"/>
      <c r="C36" s="72"/>
      <c r="D36" s="72"/>
      <c r="E36" s="72"/>
      <c r="F36" s="72"/>
      <c r="G36" s="72"/>
      <c r="H36" s="72"/>
      <c r="I36" s="72"/>
      <c r="J36" s="72"/>
      <c r="K36" s="72"/>
      <c r="L36" s="112"/>
      <c r="M36" s="76"/>
    </row>
    <row r="37" spans="2:14" ht="12.75">
      <c r="B37" s="32"/>
      <c r="L37" s="72"/>
      <c r="M37" s="72"/>
      <c r="N37" s="73"/>
    </row>
    <row r="38" spans="1:12" ht="12.75">
      <c r="A38" s="170" t="s">
        <v>144</v>
      </c>
      <c r="B38" s="2" t="s">
        <v>145</v>
      </c>
      <c r="G38" s="100"/>
      <c r="H38" s="100"/>
      <c r="I38" s="100"/>
      <c r="J38" s="121"/>
      <c r="K38" s="121"/>
      <c r="L38" s="96"/>
    </row>
    <row r="39" spans="2:12" ht="14.25" customHeight="1">
      <c r="B39" s="99">
        <f>B18</f>
        <v>0.07</v>
      </c>
      <c r="C39" s="2" t="s">
        <v>58</v>
      </c>
      <c r="G39" s="32"/>
      <c r="H39" s="32"/>
      <c r="I39" s="32"/>
      <c r="J39" s="166" t="s">
        <v>40</v>
      </c>
      <c r="K39" s="166"/>
      <c r="L39" s="167">
        <f>J18</f>
        <v>89314</v>
      </c>
    </row>
    <row r="40" spans="10:12" ht="15" customHeight="1">
      <c r="J40" s="166"/>
      <c r="K40" s="166"/>
      <c r="L40" s="167"/>
    </row>
    <row r="41" spans="3:13" ht="12.75">
      <c r="C41" s="268"/>
      <c r="D41" s="268"/>
      <c r="E41" s="268"/>
      <c r="F41" s="268"/>
      <c r="G41" s="268"/>
      <c r="H41" s="33"/>
      <c r="I41" s="33"/>
      <c r="J41" s="33"/>
      <c r="K41" s="33"/>
      <c r="M41" s="78" t="s">
        <v>54</v>
      </c>
    </row>
    <row r="42" spans="3:13" ht="12.75">
      <c r="C42" s="33"/>
      <c r="D42" s="33"/>
      <c r="E42" s="33"/>
      <c r="F42" s="33"/>
      <c r="G42" s="33"/>
      <c r="H42" s="33"/>
      <c r="I42" s="33"/>
      <c r="J42" s="33"/>
      <c r="K42" s="33"/>
      <c r="M42" s="78"/>
    </row>
    <row r="43" spans="3:14" ht="12.75">
      <c r="C43" s="32"/>
      <c r="D43" s="32"/>
      <c r="E43" s="32"/>
      <c r="F43" s="32"/>
      <c r="H43" s="49"/>
      <c r="I43" s="269" t="s">
        <v>38</v>
      </c>
      <c r="J43" s="110" t="s">
        <v>146</v>
      </c>
      <c r="K43" s="220">
        <v>0.8</v>
      </c>
      <c r="L43" s="76">
        <f>ROUND(L39*K43,2)</f>
        <v>71451.2</v>
      </c>
      <c r="M43" s="273">
        <f>L43/L44</f>
        <v>1.536651038754355</v>
      </c>
      <c r="N43" s="275">
        <f>ROUND(L44*M43,2)</f>
        <v>71451.2</v>
      </c>
    </row>
    <row r="44" spans="2:14" ht="12.75">
      <c r="B44" s="32"/>
      <c r="G44" s="100"/>
      <c r="H44" s="79"/>
      <c r="I44" s="270"/>
      <c r="J44" s="126" t="s">
        <v>56</v>
      </c>
      <c r="K44" s="126"/>
      <c r="L44" s="113">
        <f>TOTALI!D30</f>
        <v>46498</v>
      </c>
      <c r="M44" s="274"/>
      <c r="N44" s="275"/>
    </row>
    <row r="45" spans="2:14" ht="12.75">
      <c r="B45" s="32"/>
      <c r="C45" s="49"/>
      <c r="D45" s="49"/>
      <c r="E45" s="49"/>
      <c r="F45" s="49"/>
      <c r="G45" s="111"/>
      <c r="H45" s="111"/>
      <c r="I45" s="111"/>
      <c r="J45" s="111"/>
      <c r="K45" s="111"/>
      <c r="L45" s="68"/>
      <c r="M45" s="75"/>
      <c r="N45" s="77"/>
    </row>
    <row r="46" spans="3:13" ht="12.75">
      <c r="C46" s="32"/>
      <c r="D46" s="32"/>
      <c r="E46" s="32"/>
      <c r="F46" s="32"/>
      <c r="G46" s="49"/>
      <c r="H46" s="49"/>
      <c r="I46" s="49"/>
      <c r="J46" s="49"/>
      <c r="K46" s="49"/>
      <c r="M46" s="78" t="s">
        <v>55</v>
      </c>
    </row>
    <row r="47" spans="3:13" ht="12.75">
      <c r="C47" s="32"/>
      <c r="D47" s="32"/>
      <c r="E47" s="32"/>
      <c r="F47" s="32"/>
      <c r="G47" s="49"/>
      <c r="H47" s="49"/>
      <c r="I47" s="49"/>
      <c r="J47" s="49"/>
      <c r="K47" s="49"/>
      <c r="L47" s="3"/>
      <c r="M47" s="78"/>
    </row>
    <row r="48" spans="2:14" ht="12.75">
      <c r="B48" s="32"/>
      <c r="C48" s="32"/>
      <c r="D48" s="32"/>
      <c r="E48" s="32"/>
      <c r="F48" s="32"/>
      <c r="G48" s="32"/>
      <c r="H48" s="49"/>
      <c r="I48" s="265" t="s">
        <v>39</v>
      </c>
      <c r="J48" s="110" t="s">
        <v>146</v>
      </c>
      <c r="K48" s="227">
        <f>100%-K43</f>
        <v>0.19999999999999996</v>
      </c>
      <c r="L48" s="76">
        <f>L39-L43</f>
        <v>17862.800000000003</v>
      </c>
      <c r="M48" s="273">
        <f>L48/L49</f>
        <v>31.671631205673766</v>
      </c>
      <c r="N48" s="276">
        <f>ROUND(L49*M48,2)</f>
        <v>17862.8</v>
      </c>
    </row>
    <row r="49" spans="7:14" ht="12.75">
      <c r="G49" s="100"/>
      <c r="H49" s="79"/>
      <c r="I49" s="266"/>
      <c r="J49" s="125" t="s">
        <v>49</v>
      </c>
      <c r="K49" s="125"/>
      <c r="L49" s="68">
        <f>TOTALI!H30</f>
        <v>564</v>
      </c>
      <c r="M49" s="274"/>
      <c r="N49" s="266"/>
    </row>
    <row r="50" spans="3:14" ht="12.75">
      <c r="C50" s="100"/>
      <c r="D50" s="100"/>
      <c r="E50" s="100"/>
      <c r="F50" s="100"/>
      <c r="G50" s="100"/>
      <c r="H50" s="79"/>
      <c r="I50" s="79"/>
      <c r="J50" s="79"/>
      <c r="K50" s="79"/>
      <c r="L50" s="68"/>
      <c r="M50" s="105"/>
      <c r="N50" s="71"/>
    </row>
    <row r="51" spans="3:14" ht="15.75">
      <c r="C51" s="79"/>
      <c r="D51" s="79"/>
      <c r="E51" s="79"/>
      <c r="F51" s="79"/>
      <c r="G51" s="79"/>
      <c r="H51" s="79"/>
      <c r="I51" s="79"/>
      <c r="J51" s="79"/>
      <c r="K51" s="79"/>
      <c r="L51" s="271" t="s">
        <v>57</v>
      </c>
      <c r="M51" s="271"/>
      <c r="N51" s="153">
        <f>N43+N48</f>
        <v>89314</v>
      </c>
    </row>
    <row r="52" spans="3:14" ht="15.75">
      <c r="C52" s="79"/>
      <c r="D52" s="79"/>
      <c r="E52" s="79"/>
      <c r="F52" s="79"/>
      <c r="G52" s="79"/>
      <c r="H52" s="79"/>
      <c r="I52" s="79"/>
      <c r="J52" s="79"/>
      <c r="K52" s="79"/>
      <c r="L52" s="165"/>
      <c r="M52" s="165"/>
      <c r="N52" s="153"/>
    </row>
    <row r="53" spans="3:12" ht="13.5" thickBot="1">
      <c r="C53" s="32"/>
      <c r="D53" s="32"/>
      <c r="E53" s="32"/>
      <c r="F53" s="32"/>
      <c r="G53" s="49"/>
      <c r="H53" s="49"/>
      <c r="I53" s="49"/>
      <c r="J53" s="49"/>
      <c r="K53" s="49"/>
      <c r="L53" s="74"/>
    </row>
    <row r="54" spans="12:14" ht="16.5" thickBot="1">
      <c r="L54" s="263" t="s">
        <v>41</v>
      </c>
      <c r="M54" s="264"/>
      <c r="N54" s="154">
        <f>N35+N51</f>
        <v>1275917</v>
      </c>
    </row>
  </sheetData>
  <mergeCells count="22">
    <mergeCell ref="M43:M44"/>
    <mergeCell ref="A8:O8"/>
    <mergeCell ref="A9:O9"/>
    <mergeCell ref="A15:C15"/>
    <mergeCell ref="J16:J17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A5:O5"/>
    <mergeCell ref="A7:O7"/>
    <mergeCell ref="A12:H12"/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workbookViewId="0" topLeftCell="A53">
      <selection activeCell="G81" sqref="G81"/>
    </sheetView>
  </sheetViews>
  <sheetFormatPr defaultColWidth="9.140625" defaultRowHeight="12.75"/>
  <cols>
    <col min="1" max="2" width="3.140625" style="3" customWidth="1"/>
    <col min="3" max="3" width="33.57421875" style="3" bestFit="1" customWidth="1"/>
    <col min="4" max="4" width="13.7109375" style="3" customWidth="1"/>
    <col min="5" max="5" width="12.421875" style="3" customWidth="1"/>
    <col min="6" max="9" width="11.57421875" style="3" customWidth="1"/>
    <col min="10" max="10" width="12.7109375" style="3" bestFit="1" customWidth="1"/>
    <col min="11" max="11" width="11.57421875" style="3" customWidth="1"/>
    <col min="12" max="12" width="13.8515625" style="0" customWidth="1"/>
    <col min="13" max="13" width="12.57421875" style="0" customWidth="1"/>
    <col min="14" max="14" width="13.00390625" style="0" customWidth="1"/>
  </cols>
  <sheetData>
    <row r="1" spans="1:14" ht="27.75">
      <c r="A1" s="248" t="s">
        <v>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20.25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>
      <c r="A3" s="262" t="s">
        <v>25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ht="12.75">
      <c r="A4" s="257" t="s">
        <v>63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.75">
      <c r="A5" s="257" t="s">
        <v>64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2.75">
      <c r="A8" s="255" t="s">
        <v>42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</row>
    <row r="9" spans="1:14" ht="12.75">
      <c r="A9" s="256" t="s">
        <v>70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</row>
    <row r="10" spans="1:14" ht="12.75">
      <c r="A10" s="256" t="s">
        <v>66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</row>
    <row r="11" spans="1:14" ht="12.75">
      <c r="A11" s="256" t="s">
        <v>147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</row>
    <row r="12" spans="1:14" ht="15.75">
      <c r="A12" s="262" t="s">
        <v>69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</row>
    <row r="13" ht="13.5" thickBot="1"/>
    <row r="14" spans="1:14" ht="21" thickBot="1">
      <c r="A14" s="292" t="s">
        <v>13</v>
      </c>
      <c r="B14" s="297"/>
      <c r="C14" s="297"/>
      <c r="D14" s="297"/>
      <c r="E14" s="297"/>
      <c r="F14" s="297"/>
      <c r="G14" s="89" t="s">
        <v>43</v>
      </c>
      <c r="H14" s="293" t="s">
        <v>44</v>
      </c>
      <c r="I14" s="294"/>
      <c r="J14" s="295" t="s">
        <v>47</v>
      </c>
      <c r="K14" s="296"/>
      <c r="L14" s="281" t="s">
        <v>35</v>
      </c>
      <c r="M14" s="282"/>
      <c r="N14" s="254"/>
    </row>
    <row r="15" spans="1:14" s="1" customFormat="1" ht="50.25" customHeight="1">
      <c r="A15" s="8" t="s">
        <v>1</v>
      </c>
      <c r="B15" s="138"/>
      <c r="C15" s="142" t="s">
        <v>2</v>
      </c>
      <c r="D15" s="4" t="s">
        <v>3</v>
      </c>
      <c r="E15" s="6" t="s">
        <v>28</v>
      </c>
      <c r="F15" s="36" t="s">
        <v>4</v>
      </c>
      <c r="G15" s="139" t="str">
        <f>'Criteri '!J24</f>
        <v>Alunni stanieri =/&gt;</v>
      </c>
      <c r="H15" s="139" t="s">
        <v>135</v>
      </c>
      <c r="I15" s="35" t="str">
        <f>'Criteri '!J30</f>
        <v>con almeno alunni</v>
      </c>
      <c r="J15" s="58" t="s">
        <v>45</v>
      </c>
      <c r="K15" s="177" t="s">
        <v>46</v>
      </c>
      <c r="L15" s="181" t="s">
        <v>115</v>
      </c>
      <c r="M15" s="182" t="s">
        <v>32</v>
      </c>
      <c r="N15" s="179" t="s">
        <v>116</v>
      </c>
    </row>
    <row r="16" spans="1:14" s="1" customFormat="1" ht="22.5">
      <c r="A16" s="135"/>
      <c r="B16" s="147"/>
      <c r="C16" s="136"/>
      <c r="D16" s="136"/>
      <c r="E16" s="136"/>
      <c r="F16" s="144"/>
      <c r="G16" s="206">
        <f>'Criteri '!K24</f>
        <v>0.05</v>
      </c>
      <c r="H16" s="210">
        <f>G16</f>
        <v>0.05</v>
      </c>
      <c r="I16" s="209">
        <f>'Criteri '!K30</f>
        <v>15</v>
      </c>
      <c r="J16" s="157">
        <f>'Criteri '!L25</f>
        <v>26.181003625088348</v>
      </c>
      <c r="K16" s="178">
        <f>'Criteri '!L31</f>
        <v>15.935886761032473</v>
      </c>
      <c r="L16" s="183" t="s">
        <v>148</v>
      </c>
      <c r="M16" s="183" t="s">
        <v>149</v>
      </c>
      <c r="N16" s="183" t="s">
        <v>150</v>
      </c>
    </row>
    <row r="17" spans="1:14" s="1" customFormat="1" ht="12.75">
      <c r="A17" s="133"/>
      <c r="B17" s="131"/>
      <c r="C17" s="134"/>
      <c r="D17" s="134"/>
      <c r="E17" s="134"/>
      <c r="F17" s="145"/>
      <c r="G17" s="140"/>
      <c r="H17" s="152"/>
      <c r="I17" s="132"/>
      <c r="J17" s="133"/>
      <c r="K17" s="145"/>
      <c r="L17" s="184"/>
      <c r="M17" s="185"/>
      <c r="N17" s="180"/>
    </row>
    <row r="18" spans="1:14" ht="13.5" customHeight="1">
      <c r="A18" s="143" t="s">
        <v>14</v>
      </c>
      <c r="B18" s="173">
        <v>1</v>
      </c>
      <c r="C18" s="175" t="s">
        <v>71</v>
      </c>
      <c r="D18" s="200">
        <v>132</v>
      </c>
      <c r="E18" s="200">
        <v>747</v>
      </c>
      <c r="F18" s="146">
        <f aca="true" t="shared" si="0" ref="F18:F74">($D18/E18)</f>
        <v>0.17670682730923695</v>
      </c>
      <c r="G18" s="141">
        <f>IF(F18&gt;=G$16,D18,0)</f>
        <v>132</v>
      </c>
      <c r="H18" s="128">
        <f>IF(F18&lt;G$16,D18,0)</f>
        <v>0</v>
      </c>
      <c r="I18" s="128">
        <f>IF(AND(F18&lt;G$16,D18&gt;(I$16-1)),D18,0)</f>
        <v>0</v>
      </c>
      <c r="J18" s="129">
        <f aca="true" t="shared" si="1" ref="J18:J49">IF(F18&gt;=G$16,ROUND(D18*J$16,2),0)</f>
        <v>3455.89</v>
      </c>
      <c r="K18" s="130">
        <f>ROUND(I18*K$16,2)</f>
        <v>0</v>
      </c>
      <c r="L18" s="186">
        <f>J18+K18</f>
        <v>3455.89</v>
      </c>
      <c r="M18" s="187">
        <f>ROUND(L18*8.5%,2)</f>
        <v>293.75</v>
      </c>
      <c r="N18" s="188">
        <f>ROUND(L18*24.2%,2)</f>
        <v>836.33</v>
      </c>
    </row>
    <row r="19" spans="1:14" ht="13.5" customHeight="1">
      <c r="A19" s="7" t="s">
        <v>14</v>
      </c>
      <c r="B19" s="174">
        <v>2</v>
      </c>
      <c r="C19" s="172" t="s">
        <v>72</v>
      </c>
      <c r="D19" s="198">
        <v>128</v>
      </c>
      <c r="E19" s="198">
        <v>795</v>
      </c>
      <c r="F19" s="146">
        <f t="shared" si="0"/>
        <v>0.1610062893081761</v>
      </c>
      <c r="G19" s="141">
        <f aca="true" t="shared" si="2" ref="G19:G76">IF(F19&gt;=G$16,D19,0)</f>
        <v>128</v>
      </c>
      <c r="H19" s="128">
        <f aca="true" t="shared" si="3" ref="H19:H76">IF(F19&lt;G$16,D19,0)</f>
        <v>0</v>
      </c>
      <c r="I19" s="128">
        <f aca="true" t="shared" si="4" ref="I19:I76">IF(AND(F19&lt;G$16,D19&gt;(I$16-1)),D19,0)</f>
        <v>0</v>
      </c>
      <c r="J19" s="129">
        <f t="shared" si="1"/>
        <v>3351.17</v>
      </c>
      <c r="K19" s="130">
        <f aca="true" t="shared" si="5" ref="K19:K76">ROUND(I19*K$16,2)</f>
        <v>0</v>
      </c>
      <c r="L19" s="186">
        <f aca="true" t="shared" si="6" ref="L19:L76">J19+K19</f>
        <v>3351.17</v>
      </c>
      <c r="M19" s="187">
        <f aca="true" t="shared" si="7" ref="M19:M76">ROUND(L19*8.5%,2)</f>
        <v>284.85</v>
      </c>
      <c r="N19" s="188">
        <f aca="true" t="shared" si="8" ref="N19:N76">ROUND(L19*24.2%,2)</f>
        <v>810.98</v>
      </c>
    </row>
    <row r="20" spans="1:14" ht="13.5" customHeight="1">
      <c r="A20" s="7" t="s">
        <v>14</v>
      </c>
      <c r="B20" s="173">
        <v>3</v>
      </c>
      <c r="C20" s="172" t="s">
        <v>124</v>
      </c>
      <c r="D20" s="198">
        <v>134</v>
      </c>
      <c r="E20" s="198">
        <v>904</v>
      </c>
      <c r="F20" s="146">
        <f t="shared" si="0"/>
        <v>0.14823008849557523</v>
      </c>
      <c r="G20" s="141">
        <f t="shared" si="2"/>
        <v>134</v>
      </c>
      <c r="H20" s="128">
        <f t="shared" si="3"/>
        <v>0</v>
      </c>
      <c r="I20" s="128">
        <f t="shared" si="4"/>
        <v>0</v>
      </c>
      <c r="J20" s="129">
        <f t="shared" si="1"/>
        <v>3508.25</v>
      </c>
      <c r="K20" s="130">
        <f t="shared" si="5"/>
        <v>0</v>
      </c>
      <c r="L20" s="186">
        <f t="shared" si="6"/>
        <v>3508.25</v>
      </c>
      <c r="M20" s="187">
        <f t="shared" si="7"/>
        <v>298.2</v>
      </c>
      <c r="N20" s="188">
        <f t="shared" si="8"/>
        <v>849</v>
      </c>
    </row>
    <row r="21" spans="1:14" ht="13.5" customHeight="1">
      <c r="A21" s="7" t="s">
        <v>14</v>
      </c>
      <c r="B21" s="174">
        <v>4</v>
      </c>
      <c r="C21" s="172" t="s">
        <v>73</v>
      </c>
      <c r="D21" s="198">
        <v>148</v>
      </c>
      <c r="E21" s="198">
        <v>1078</v>
      </c>
      <c r="F21" s="146">
        <f t="shared" si="0"/>
        <v>0.137291280148423</v>
      </c>
      <c r="G21" s="141">
        <f t="shared" si="2"/>
        <v>148</v>
      </c>
      <c r="H21" s="128">
        <f t="shared" si="3"/>
        <v>0</v>
      </c>
      <c r="I21" s="128">
        <f t="shared" si="4"/>
        <v>0</v>
      </c>
      <c r="J21" s="129">
        <f t="shared" si="1"/>
        <v>3874.79</v>
      </c>
      <c r="K21" s="130">
        <f t="shared" si="5"/>
        <v>0</v>
      </c>
      <c r="L21" s="186">
        <f t="shared" si="6"/>
        <v>3874.79</v>
      </c>
      <c r="M21" s="187">
        <f t="shared" si="7"/>
        <v>329.36</v>
      </c>
      <c r="N21" s="188">
        <f t="shared" si="8"/>
        <v>937.7</v>
      </c>
    </row>
    <row r="22" spans="1:14" ht="13.5" customHeight="1">
      <c r="A22" s="7" t="s">
        <v>14</v>
      </c>
      <c r="B22" s="173">
        <v>5</v>
      </c>
      <c r="C22" s="172" t="s">
        <v>125</v>
      </c>
      <c r="D22" s="198">
        <v>111</v>
      </c>
      <c r="E22" s="198">
        <v>944</v>
      </c>
      <c r="F22" s="146">
        <f t="shared" si="0"/>
        <v>0.11758474576271187</v>
      </c>
      <c r="G22" s="141">
        <f t="shared" si="2"/>
        <v>111</v>
      </c>
      <c r="H22" s="128">
        <f t="shared" si="3"/>
        <v>0</v>
      </c>
      <c r="I22" s="128">
        <f t="shared" si="4"/>
        <v>0</v>
      </c>
      <c r="J22" s="129">
        <f t="shared" si="1"/>
        <v>2906.09</v>
      </c>
      <c r="K22" s="130">
        <f t="shared" si="5"/>
        <v>0</v>
      </c>
      <c r="L22" s="186">
        <f t="shared" si="6"/>
        <v>2906.09</v>
      </c>
      <c r="M22" s="187">
        <f t="shared" si="7"/>
        <v>247.02</v>
      </c>
      <c r="N22" s="188">
        <f t="shared" si="8"/>
        <v>703.27</v>
      </c>
    </row>
    <row r="23" spans="1:14" ht="13.5" customHeight="1">
      <c r="A23" s="7" t="s">
        <v>14</v>
      </c>
      <c r="B23" s="174">
        <v>6</v>
      </c>
      <c r="C23" s="172" t="s">
        <v>126</v>
      </c>
      <c r="D23" s="198">
        <v>67</v>
      </c>
      <c r="E23" s="198">
        <v>684</v>
      </c>
      <c r="F23" s="146">
        <f t="shared" si="0"/>
        <v>0.097953216374269</v>
      </c>
      <c r="G23" s="141">
        <f t="shared" si="2"/>
        <v>67</v>
      </c>
      <c r="H23" s="128">
        <f t="shared" si="3"/>
        <v>0</v>
      </c>
      <c r="I23" s="128">
        <f t="shared" si="4"/>
        <v>0</v>
      </c>
      <c r="J23" s="129">
        <f t="shared" si="1"/>
        <v>1754.13</v>
      </c>
      <c r="K23" s="130">
        <f t="shared" si="5"/>
        <v>0</v>
      </c>
      <c r="L23" s="186">
        <f t="shared" si="6"/>
        <v>1754.13</v>
      </c>
      <c r="M23" s="187">
        <f t="shared" si="7"/>
        <v>149.1</v>
      </c>
      <c r="N23" s="188">
        <f t="shared" si="8"/>
        <v>424.5</v>
      </c>
    </row>
    <row r="24" spans="1:14" ht="13.5" customHeight="1">
      <c r="A24" s="7" t="s">
        <v>14</v>
      </c>
      <c r="B24" s="173">
        <v>7</v>
      </c>
      <c r="C24" s="172" t="s">
        <v>127</v>
      </c>
      <c r="D24" s="198">
        <v>88</v>
      </c>
      <c r="E24" s="198">
        <v>969</v>
      </c>
      <c r="F24" s="146">
        <f t="shared" si="0"/>
        <v>0.09081527347781218</v>
      </c>
      <c r="G24" s="141">
        <f t="shared" si="2"/>
        <v>88</v>
      </c>
      <c r="H24" s="128">
        <f t="shared" si="3"/>
        <v>0</v>
      </c>
      <c r="I24" s="128">
        <f t="shared" si="4"/>
        <v>0</v>
      </c>
      <c r="J24" s="129">
        <f t="shared" si="1"/>
        <v>2303.93</v>
      </c>
      <c r="K24" s="130">
        <f t="shared" si="5"/>
        <v>0</v>
      </c>
      <c r="L24" s="186">
        <f t="shared" si="6"/>
        <v>2303.93</v>
      </c>
      <c r="M24" s="187">
        <f t="shared" si="7"/>
        <v>195.83</v>
      </c>
      <c r="N24" s="188">
        <f t="shared" si="8"/>
        <v>557.55</v>
      </c>
    </row>
    <row r="25" spans="1:14" ht="13.5" customHeight="1">
      <c r="A25" s="7" t="s">
        <v>14</v>
      </c>
      <c r="B25" s="174">
        <v>8</v>
      </c>
      <c r="C25" s="172" t="s">
        <v>120</v>
      </c>
      <c r="D25" s="198">
        <v>0</v>
      </c>
      <c r="E25" s="198">
        <v>0</v>
      </c>
      <c r="F25" s="146"/>
      <c r="G25" s="141">
        <f t="shared" si="2"/>
        <v>0</v>
      </c>
      <c r="H25" s="128">
        <f t="shared" si="3"/>
        <v>0</v>
      </c>
      <c r="I25" s="128">
        <f t="shared" si="4"/>
        <v>0</v>
      </c>
      <c r="J25" s="129">
        <f t="shared" si="1"/>
        <v>0</v>
      </c>
      <c r="K25" s="130">
        <f t="shared" si="5"/>
        <v>0</v>
      </c>
      <c r="L25" s="186">
        <f t="shared" si="6"/>
        <v>0</v>
      </c>
      <c r="M25" s="187">
        <f t="shared" si="7"/>
        <v>0</v>
      </c>
      <c r="N25" s="188">
        <f t="shared" si="8"/>
        <v>0</v>
      </c>
    </row>
    <row r="26" spans="1:14" ht="13.5" customHeight="1">
      <c r="A26" s="7" t="s">
        <v>14</v>
      </c>
      <c r="B26" s="173">
        <v>9</v>
      </c>
      <c r="C26" s="171" t="s">
        <v>74</v>
      </c>
      <c r="D26" s="198">
        <v>252</v>
      </c>
      <c r="E26" s="198">
        <v>849</v>
      </c>
      <c r="F26" s="146">
        <f t="shared" si="0"/>
        <v>0.2968197879858657</v>
      </c>
      <c r="G26" s="141">
        <f t="shared" si="2"/>
        <v>252</v>
      </c>
      <c r="H26" s="128">
        <f t="shared" si="3"/>
        <v>0</v>
      </c>
      <c r="I26" s="128">
        <f t="shared" si="4"/>
        <v>0</v>
      </c>
      <c r="J26" s="129">
        <f t="shared" si="1"/>
        <v>6597.61</v>
      </c>
      <c r="K26" s="130">
        <f t="shared" si="5"/>
        <v>0</v>
      </c>
      <c r="L26" s="186">
        <f t="shared" si="6"/>
        <v>6597.61</v>
      </c>
      <c r="M26" s="187">
        <f t="shared" si="7"/>
        <v>560.8</v>
      </c>
      <c r="N26" s="188">
        <f t="shared" si="8"/>
        <v>1596.62</v>
      </c>
    </row>
    <row r="27" spans="1:14" ht="13.5" customHeight="1">
      <c r="A27" s="7" t="s">
        <v>14</v>
      </c>
      <c r="B27" s="174">
        <v>10</v>
      </c>
      <c r="C27" s="171" t="s">
        <v>75</v>
      </c>
      <c r="D27" s="198">
        <v>96</v>
      </c>
      <c r="E27" s="198">
        <v>625</v>
      </c>
      <c r="F27" s="146">
        <f t="shared" si="0"/>
        <v>0.1536</v>
      </c>
      <c r="G27" s="141">
        <f t="shared" si="2"/>
        <v>96</v>
      </c>
      <c r="H27" s="128">
        <f t="shared" si="3"/>
        <v>0</v>
      </c>
      <c r="I27" s="128">
        <f t="shared" si="4"/>
        <v>0</v>
      </c>
      <c r="J27" s="129">
        <f t="shared" si="1"/>
        <v>2513.38</v>
      </c>
      <c r="K27" s="130">
        <f t="shared" si="5"/>
        <v>0</v>
      </c>
      <c r="L27" s="186">
        <f t="shared" si="6"/>
        <v>2513.38</v>
      </c>
      <c r="M27" s="187">
        <f t="shared" si="7"/>
        <v>213.64</v>
      </c>
      <c r="N27" s="188">
        <f t="shared" si="8"/>
        <v>608.24</v>
      </c>
    </row>
    <row r="28" spans="1:14" ht="13.5" customHeight="1">
      <c r="A28" s="7" t="s">
        <v>14</v>
      </c>
      <c r="B28" s="173">
        <v>11</v>
      </c>
      <c r="C28" s="171" t="s">
        <v>76</v>
      </c>
      <c r="D28" s="198">
        <v>52</v>
      </c>
      <c r="E28" s="198">
        <v>346</v>
      </c>
      <c r="F28" s="146">
        <f t="shared" si="0"/>
        <v>0.15028901734104047</v>
      </c>
      <c r="G28" s="141">
        <f t="shared" si="2"/>
        <v>52</v>
      </c>
      <c r="H28" s="128">
        <f t="shared" si="3"/>
        <v>0</v>
      </c>
      <c r="I28" s="128">
        <f t="shared" si="4"/>
        <v>0</v>
      </c>
      <c r="J28" s="129">
        <f t="shared" si="1"/>
        <v>1361.41</v>
      </c>
      <c r="K28" s="130">
        <f t="shared" si="5"/>
        <v>0</v>
      </c>
      <c r="L28" s="186">
        <f t="shared" si="6"/>
        <v>1361.41</v>
      </c>
      <c r="M28" s="187">
        <f t="shared" si="7"/>
        <v>115.72</v>
      </c>
      <c r="N28" s="188">
        <f t="shared" si="8"/>
        <v>329.46</v>
      </c>
    </row>
    <row r="29" spans="1:14" ht="13.5" customHeight="1">
      <c r="A29" s="7" t="s">
        <v>14</v>
      </c>
      <c r="B29" s="174">
        <v>12</v>
      </c>
      <c r="C29" s="171" t="s">
        <v>77</v>
      </c>
      <c r="D29" s="198">
        <v>95</v>
      </c>
      <c r="E29" s="198">
        <v>660</v>
      </c>
      <c r="F29" s="146">
        <f t="shared" si="0"/>
        <v>0.14393939393939395</v>
      </c>
      <c r="G29" s="141">
        <f t="shared" si="2"/>
        <v>95</v>
      </c>
      <c r="H29" s="128">
        <f t="shared" si="3"/>
        <v>0</v>
      </c>
      <c r="I29" s="128">
        <f t="shared" si="4"/>
        <v>0</v>
      </c>
      <c r="J29" s="129">
        <f t="shared" si="1"/>
        <v>2487.2</v>
      </c>
      <c r="K29" s="130">
        <f t="shared" si="5"/>
        <v>0</v>
      </c>
      <c r="L29" s="186">
        <f t="shared" si="6"/>
        <v>2487.2</v>
      </c>
      <c r="M29" s="187">
        <f t="shared" si="7"/>
        <v>211.41</v>
      </c>
      <c r="N29" s="188">
        <f t="shared" si="8"/>
        <v>601.9</v>
      </c>
    </row>
    <row r="30" spans="1:14" ht="13.5" customHeight="1">
      <c r="A30" s="7" t="s">
        <v>14</v>
      </c>
      <c r="B30" s="173">
        <v>13</v>
      </c>
      <c r="C30" s="171" t="s">
        <v>78</v>
      </c>
      <c r="D30" s="198">
        <v>88</v>
      </c>
      <c r="E30" s="198">
        <v>614</v>
      </c>
      <c r="F30" s="146">
        <f t="shared" si="0"/>
        <v>0.14332247557003258</v>
      </c>
      <c r="G30" s="141">
        <f t="shared" si="2"/>
        <v>88</v>
      </c>
      <c r="H30" s="128">
        <f t="shared" si="3"/>
        <v>0</v>
      </c>
      <c r="I30" s="128">
        <f t="shared" si="4"/>
        <v>0</v>
      </c>
      <c r="J30" s="129">
        <f t="shared" si="1"/>
        <v>2303.93</v>
      </c>
      <c r="K30" s="130">
        <f t="shared" si="5"/>
        <v>0</v>
      </c>
      <c r="L30" s="186">
        <f t="shared" si="6"/>
        <v>2303.93</v>
      </c>
      <c r="M30" s="187">
        <f t="shared" si="7"/>
        <v>195.83</v>
      </c>
      <c r="N30" s="188">
        <f t="shared" si="8"/>
        <v>557.55</v>
      </c>
    </row>
    <row r="31" spans="1:14" ht="13.5" customHeight="1">
      <c r="A31" s="7" t="s">
        <v>14</v>
      </c>
      <c r="B31" s="174">
        <v>14</v>
      </c>
      <c r="C31" s="171" t="s">
        <v>79</v>
      </c>
      <c r="D31" s="198">
        <v>175</v>
      </c>
      <c r="E31" s="198">
        <v>1248</v>
      </c>
      <c r="F31" s="146">
        <f t="shared" si="0"/>
        <v>0.14022435897435898</v>
      </c>
      <c r="G31" s="141">
        <f t="shared" si="2"/>
        <v>175</v>
      </c>
      <c r="H31" s="128">
        <f t="shared" si="3"/>
        <v>0</v>
      </c>
      <c r="I31" s="128">
        <f t="shared" si="4"/>
        <v>0</v>
      </c>
      <c r="J31" s="129">
        <f t="shared" si="1"/>
        <v>4581.68</v>
      </c>
      <c r="K31" s="130">
        <f t="shared" si="5"/>
        <v>0</v>
      </c>
      <c r="L31" s="186">
        <f t="shared" si="6"/>
        <v>4581.68</v>
      </c>
      <c r="M31" s="187">
        <f t="shared" si="7"/>
        <v>389.44</v>
      </c>
      <c r="N31" s="188">
        <f t="shared" si="8"/>
        <v>1108.77</v>
      </c>
    </row>
    <row r="32" spans="1:14" ht="13.5" customHeight="1">
      <c r="A32" s="7" t="s">
        <v>14</v>
      </c>
      <c r="B32" s="173">
        <v>15</v>
      </c>
      <c r="C32" s="171" t="s">
        <v>80</v>
      </c>
      <c r="D32" s="198">
        <v>80</v>
      </c>
      <c r="E32" s="198">
        <v>610</v>
      </c>
      <c r="F32" s="146">
        <f t="shared" si="0"/>
        <v>0.13114754098360656</v>
      </c>
      <c r="G32" s="141">
        <f t="shared" si="2"/>
        <v>80</v>
      </c>
      <c r="H32" s="128">
        <f t="shared" si="3"/>
        <v>0</v>
      </c>
      <c r="I32" s="128">
        <f t="shared" si="4"/>
        <v>0</v>
      </c>
      <c r="J32" s="129">
        <f t="shared" si="1"/>
        <v>2094.48</v>
      </c>
      <c r="K32" s="130">
        <f t="shared" si="5"/>
        <v>0</v>
      </c>
      <c r="L32" s="186">
        <f t="shared" si="6"/>
        <v>2094.48</v>
      </c>
      <c r="M32" s="187">
        <f t="shared" si="7"/>
        <v>178.03</v>
      </c>
      <c r="N32" s="188">
        <f t="shared" si="8"/>
        <v>506.86</v>
      </c>
    </row>
    <row r="33" spans="1:14" ht="13.5" customHeight="1">
      <c r="A33" s="7" t="s">
        <v>14</v>
      </c>
      <c r="B33" s="174">
        <v>16</v>
      </c>
      <c r="C33" s="171" t="s">
        <v>81</v>
      </c>
      <c r="D33" s="198">
        <v>14</v>
      </c>
      <c r="E33" s="198">
        <v>115</v>
      </c>
      <c r="F33" s="146">
        <f t="shared" si="0"/>
        <v>0.12173913043478261</v>
      </c>
      <c r="G33" s="141">
        <f t="shared" si="2"/>
        <v>14</v>
      </c>
      <c r="H33" s="128">
        <f t="shared" si="3"/>
        <v>0</v>
      </c>
      <c r="I33" s="128">
        <f t="shared" si="4"/>
        <v>0</v>
      </c>
      <c r="J33" s="129">
        <f t="shared" si="1"/>
        <v>366.53</v>
      </c>
      <c r="K33" s="130">
        <f t="shared" si="5"/>
        <v>0</v>
      </c>
      <c r="L33" s="186">
        <f t="shared" si="6"/>
        <v>366.53</v>
      </c>
      <c r="M33" s="187">
        <f t="shared" si="7"/>
        <v>31.16</v>
      </c>
      <c r="N33" s="188">
        <f t="shared" si="8"/>
        <v>88.7</v>
      </c>
    </row>
    <row r="34" spans="1:14" ht="13.5" customHeight="1">
      <c r="A34" s="7" t="s">
        <v>14</v>
      </c>
      <c r="B34" s="173">
        <v>17</v>
      </c>
      <c r="C34" s="171" t="s">
        <v>82</v>
      </c>
      <c r="D34" s="198">
        <v>53</v>
      </c>
      <c r="E34" s="198">
        <v>447</v>
      </c>
      <c r="F34" s="146">
        <f t="shared" si="0"/>
        <v>0.1185682326621924</v>
      </c>
      <c r="G34" s="141">
        <f t="shared" si="2"/>
        <v>53</v>
      </c>
      <c r="H34" s="128">
        <f t="shared" si="3"/>
        <v>0</v>
      </c>
      <c r="I34" s="128">
        <f t="shared" si="4"/>
        <v>0</v>
      </c>
      <c r="J34" s="129">
        <f t="shared" si="1"/>
        <v>1387.59</v>
      </c>
      <c r="K34" s="130">
        <f t="shared" si="5"/>
        <v>0</v>
      </c>
      <c r="L34" s="186">
        <f t="shared" si="6"/>
        <v>1387.59</v>
      </c>
      <c r="M34" s="187">
        <f t="shared" si="7"/>
        <v>117.95</v>
      </c>
      <c r="N34" s="188">
        <f t="shared" si="8"/>
        <v>335.8</v>
      </c>
    </row>
    <row r="35" spans="1:14" ht="13.5" customHeight="1">
      <c r="A35" s="7" t="s">
        <v>14</v>
      </c>
      <c r="B35" s="174">
        <v>18</v>
      </c>
      <c r="C35" s="171" t="s">
        <v>83</v>
      </c>
      <c r="D35" s="198">
        <v>25</v>
      </c>
      <c r="E35" s="198">
        <v>214</v>
      </c>
      <c r="F35" s="146">
        <f t="shared" si="0"/>
        <v>0.11682242990654206</v>
      </c>
      <c r="G35" s="141">
        <f t="shared" si="2"/>
        <v>25</v>
      </c>
      <c r="H35" s="128">
        <f t="shared" si="3"/>
        <v>0</v>
      </c>
      <c r="I35" s="128">
        <f t="shared" si="4"/>
        <v>0</v>
      </c>
      <c r="J35" s="129">
        <f t="shared" si="1"/>
        <v>654.53</v>
      </c>
      <c r="K35" s="130">
        <f t="shared" si="5"/>
        <v>0</v>
      </c>
      <c r="L35" s="186">
        <f t="shared" si="6"/>
        <v>654.53</v>
      </c>
      <c r="M35" s="187">
        <f t="shared" si="7"/>
        <v>55.64</v>
      </c>
      <c r="N35" s="188">
        <f t="shared" si="8"/>
        <v>158.4</v>
      </c>
    </row>
    <row r="36" spans="1:14" ht="13.5" customHeight="1">
      <c r="A36" s="7" t="s">
        <v>14</v>
      </c>
      <c r="B36" s="173">
        <v>19</v>
      </c>
      <c r="C36" s="171" t="s">
        <v>84</v>
      </c>
      <c r="D36" s="198">
        <v>81</v>
      </c>
      <c r="E36" s="198">
        <v>695</v>
      </c>
      <c r="F36" s="146">
        <f t="shared" si="0"/>
        <v>0.11654676258992806</v>
      </c>
      <c r="G36" s="141">
        <f t="shared" si="2"/>
        <v>81</v>
      </c>
      <c r="H36" s="128">
        <f t="shared" si="3"/>
        <v>0</v>
      </c>
      <c r="I36" s="128">
        <f t="shared" si="4"/>
        <v>0</v>
      </c>
      <c r="J36" s="129">
        <f t="shared" si="1"/>
        <v>2120.66</v>
      </c>
      <c r="K36" s="130">
        <f t="shared" si="5"/>
        <v>0</v>
      </c>
      <c r="L36" s="186">
        <f t="shared" si="6"/>
        <v>2120.66</v>
      </c>
      <c r="M36" s="187">
        <f t="shared" si="7"/>
        <v>180.26</v>
      </c>
      <c r="N36" s="188">
        <f t="shared" si="8"/>
        <v>513.2</v>
      </c>
    </row>
    <row r="37" spans="1:14" ht="13.5" customHeight="1">
      <c r="A37" s="7" t="s">
        <v>14</v>
      </c>
      <c r="B37" s="174">
        <v>20</v>
      </c>
      <c r="C37" s="171" t="s">
        <v>85</v>
      </c>
      <c r="D37" s="198">
        <v>105</v>
      </c>
      <c r="E37" s="198">
        <v>913</v>
      </c>
      <c r="F37" s="146">
        <f t="shared" si="0"/>
        <v>0.11500547645125958</v>
      </c>
      <c r="G37" s="141">
        <f t="shared" si="2"/>
        <v>105</v>
      </c>
      <c r="H37" s="128">
        <f t="shared" si="3"/>
        <v>0</v>
      </c>
      <c r="I37" s="128">
        <f t="shared" si="4"/>
        <v>0</v>
      </c>
      <c r="J37" s="129">
        <f t="shared" si="1"/>
        <v>2749.01</v>
      </c>
      <c r="K37" s="130">
        <f t="shared" si="5"/>
        <v>0</v>
      </c>
      <c r="L37" s="186">
        <f t="shared" si="6"/>
        <v>2749.01</v>
      </c>
      <c r="M37" s="187">
        <f t="shared" si="7"/>
        <v>233.67</v>
      </c>
      <c r="N37" s="188">
        <f t="shared" si="8"/>
        <v>665.26</v>
      </c>
    </row>
    <row r="38" spans="1:14" ht="13.5" customHeight="1">
      <c r="A38" s="7" t="s">
        <v>14</v>
      </c>
      <c r="B38" s="173">
        <v>21</v>
      </c>
      <c r="C38" s="171" t="s">
        <v>86</v>
      </c>
      <c r="D38" s="198">
        <v>83</v>
      </c>
      <c r="E38" s="198">
        <v>735</v>
      </c>
      <c r="F38" s="146">
        <f t="shared" si="0"/>
        <v>0.11292517006802721</v>
      </c>
      <c r="G38" s="141">
        <f t="shared" si="2"/>
        <v>83</v>
      </c>
      <c r="H38" s="128">
        <f t="shared" si="3"/>
        <v>0</v>
      </c>
      <c r="I38" s="128">
        <f t="shared" si="4"/>
        <v>0</v>
      </c>
      <c r="J38" s="129">
        <f t="shared" si="1"/>
        <v>2173.02</v>
      </c>
      <c r="K38" s="130">
        <f t="shared" si="5"/>
        <v>0</v>
      </c>
      <c r="L38" s="186">
        <f t="shared" si="6"/>
        <v>2173.02</v>
      </c>
      <c r="M38" s="187">
        <f t="shared" si="7"/>
        <v>184.71</v>
      </c>
      <c r="N38" s="188">
        <f t="shared" si="8"/>
        <v>525.87</v>
      </c>
    </row>
    <row r="39" spans="1:14" ht="13.5" customHeight="1">
      <c r="A39" s="7" t="s">
        <v>14</v>
      </c>
      <c r="B39" s="174">
        <v>22</v>
      </c>
      <c r="C39" s="171" t="s">
        <v>87</v>
      </c>
      <c r="D39" s="198">
        <v>117</v>
      </c>
      <c r="E39" s="198">
        <v>1042</v>
      </c>
      <c r="F39" s="146">
        <f t="shared" si="0"/>
        <v>0.11228406909788867</v>
      </c>
      <c r="G39" s="141">
        <f t="shared" si="2"/>
        <v>117</v>
      </c>
      <c r="H39" s="128">
        <f t="shared" si="3"/>
        <v>0</v>
      </c>
      <c r="I39" s="128">
        <f t="shared" si="4"/>
        <v>0</v>
      </c>
      <c r="J39" s="129">
        <f t="shared" si="1"/>
        <v>3063.18</v>
      </c>
      <c r="K39" s="130">
        <f t="shared" si="5"/>
        <v>0</v>
      </c>
      <c r="L39" s="186">
        <f t="shared" si="6"/>
        <v>3063.18</v>
      </c>
      <c r="M39" s="187">
        <f t="shared" si="7"/>
        <v>260.37</v>
      </c>
      <c r="N39" s="188">
        <f t="shared" si="8"/>
        <v>741.29</v>
      </c>
    </row>
    <row r="40" spans="1:14" ht="13.5" customHeight="1">
      <c r="A40" s="7" t="s">
        <v>14</v>
      </c>
      <c r="B40" s="173">
        <v>23</v>
      </c>
      <c r="C40" s="171" t="s">
        <v>88</v>
      </c>
      <c r="D40" s="198">
        <v>121</v>
      </c>
      <c r="E40" s="198">
        <v>1094</v>
      </c>
      <c r="F40" s="146">
        <f t="shared" si="0"/>
        <v>0.11060329067641682</v>
      </c>
      <c r="G40" s="141">
        <f t="shared" si="2"/>
        <v>121</v>
      </c>
      <c r="H40" s="128">
        <f t="shared" si="3"/>
        <v>0</v>
      </c>
      <c r="I40" s="128">
        <f t="shared" si="4"/>
        <v>0</v>
      </c>
      <c r="J40" s="129">
        <f t="shared" si="1"/>
        <v>3167.9</v>
      </c>
      <c r="K40" s="130">
        <f t="shared" si="5"/>
        <v>0</v>
      </c>
      <c r="L40" s="186">
        <f t="shared" si="6"/>
        <v>3167.9</v>
      </c>
      <c r="M40" s="187">
        <f t="shared" si="7"/>
        <v>269.27</v>
      </c>
      <c r="N40" s="188">
        <f t="shared" si="8"/>
        <v>766.63</v>
      </c>
    </row>
    <row r="41" spans="1:14" ht="13.5" customHeight="1">
      <c r="A41" s="7" t="s">
        <v>14</v>
      </c>
      <c r="B41" s="174">
        <v>24</v>
      </c>
      <c r="C41" s="171" t="s">
        <v>89</v>
      </c>
      <c r="D41" s="198">
        <v>104</v>
      </c>
      <c r="E41" s="198">
        <v>969</v>
      </c>
      <c r="F41" s="146">
        <f t="shared" si="0"/>
        <v>0.10732714138286893</v>
      </c>
      <c r="G41" s="141">
        <f t="shared" si="2"/>
        <v>104</v>
      </c>
      <c r="H41" s="128">
        <f t="shared" si="3"/>
        <v>0</v>
      </c>
      <c r="I41" s="128">
        <f t="shared" si="4"/>
        <v>0</v>
      </c>
      <c r="J41" s="129">
        <f t="shared" si="1"/>
        <v>2722.82</v>
      </c>
      <c r="K41" s="130">
        <f t="shared" si="5"/>
        <v>0</v>
      </c>
      <c r="L41" s="186">
        <f t="shared" si="6"/>
        <v>2722.82</v>
      </c>
      <c r="M41" s="187">
        <f t="shared" si="7"/>
        <v>231.44</v>
      </c>
      <c r="N41" s="188">
        <f t="shared" si="8"/>
        <v>658.92</v>
      </c>
    </row>
    <row r="42" spans="1:14" ht="13.5" customHeight="1">
      <c r="A42" s="7" t="s">
        <v>14</v>
      </c>
      <c r="B42" s="173">
        <v>25</v>
      </c>
      <c r="C42" s="171" t="s">
        <v>90</v>
      </c>
      <c r="D42" s="198">
        <v>73</v>
      </c>
      <c r="E42" s="198">
        <v>702</v>
      </c>
      <c r="F42" s="146">
        <f t="shared" si="0"/>
        <v>0.10398860398860399</v>
      </c>
      <c r="G42" s="141">
        <f t="shared" si="2"/>
        <v>73</v>
      </c>
      <c r="H42" s="128">
        <f t="shared" si="3"/>
        <v>0</v>
      </c>
      <c r="I42" s="128">
        <f t="shared" si="4"/>
        <v>0</v>
      </c>
      <c r="J42" s="129">
        <f t="shared" si="1"/>
        <v>1911.21</v>
      </c>
      <c r="K42" s="130">
        <f t="shared" si="5"/>
        <v>0</v>
      </c>
      <c r="L42" s="186">
        <f t="shared" si="6"/>
        <v>1911.21</v>
      </c>
      <c r="M42" s="187">
        <f t="shared" si="7"/>
        <v>162.45</v>
      </c>
      <c r="N42" s="188">
        <f t="shared" si="8"/>
        <v>462.51</v>
      </c>
    </row>
    <row r="43" spans="1:14" ht="13.5" customHeight="1">
      <c r="A43" s="7" t="s">
        <v>14</v>
      </c>
      <c r="B43" s="174">
        <v>26</v>
      </c>
      <c r="C43" s="171" t="s">
        <v>91</v>
      </c>
      <c r="D43" s="198">
        <v>72</v>
      </c>
      <c r="E43" s="198">
        <v>694</v>
      </c>
      <c r="F43" s="146">
        <f t="shared" si="0"/>
        <v>0.1037463976945245</v>
      </c>
      <c r="G43" s="141">
        <f t="shared" si="2"/>
        <v>72</v>
      </c>
      <c r="H43" s="128">
        <f t="shared" si="3"/>
        <v>0</v>
      </c>
      <c r="I43" s="128">
        <f t="shared" si="4"/>
        <v>0</v>
      </c>
      <c r="J43" s="129">
        <f t="shared" si="1"/>
        <v>1885.03</v>
      </c>
      <c r="K43" s="130">
        <f t="shared" si="5"/>
        <v>0</v>
      </c>
      <c r="L43" s="186">
        <f t="shared" si="6"/>
        <v>1885.03</v>
      </c>
      <c r="M43" s="187">
        <f t="shared" si="7"/>
        <v>160.23</v>
      </c>
      <c r="N43" s="188">
        <f t="shared" si="8"/>
        <v>456.18</v>
      </c>
    </row>
    <row r="44" spans="1:14" ht="13.5" customHeight="1">
      <c r="A44" s="7" t="s">
        <v>14</v>
      </c>
      <c r="B44" s="173">
        <v>27</v>
      </c>
      <c r="C44" s="171" t="s">
        <v>92</v>
      </c>
      <c r="D44" s="198">
        <v>70</v>
      </c>
      <c r="E44" s="198">
        <v>719</v>
      </c>
      <c r="F44" s="146">
        <f t="shared" si="0"/>
        <v>0.09735744089012517</v>
      </c>
      <c r="G44" s="141">
        <f t="shared" si="2"/>
        <v>70</v>
      </c>
      <c r="H44" s="128">
        <f t="shared" si="3"/>
        <v>0</v>
      </c>
      <c r="I44" s="128">
        <f t="shared" si="4"/>
        <v>0</v>
      </c>
      <c r="J44" s="129">
        <f t="shared" si="1"/>
        <v>1832.67</v>
      </c>
      <c r="K44" s="130">
        <f t="shared" si="5"/>
        <v>0</v>
      </c>
      <c r="L44" s="186">
        <f t="shared" si="6"/>
        <v>1832.67</v>
      </c>
      <c r="M44" s="187">
        <f t="shared" si="7"/>
        <v>155.78</v>
      </c>
      <c r="N44" s="188">
        <f t="shared" si="8"/>
        <v>443.51</v>
      </c>
    </row>
    <row r="45" spans="1:14" ht="13.5" customHeight="1">
      <c r="A45" s="7" t="s">
        <v>14</v>
      </c>
      <c r="B45" s="174">
        <v>28</v>
      </c>
      <c r="C45" s="171" t="s">
        <v>93</v>
      </c>
      <c r="D45" s="198">
        <v>81</v>
      </c>
      <c r="E45" s="198">
        <v>933</v>
      </c>
      <c r="F45" s="146">
        <f t="shared" si="0"/>
        <v>0.08681672025723473</v>
      </c>
      <c r="G45" s="141">
        <f t="shared" si="2"/>
        <v>81</v>
      </c>
      <c r="H45" s="128">
        <f t="shared" si="3"/>
        <v>0</v>
      </c>
      <c r="I45" s="128">
        <f t="shared" si="4"/>
        <v>0</v>
      </c>
      <c r="J45" s="129">
        <f t="shared" si="1"/>
        <v>2120.66</v>
      </c>
      <c r="K45" s="130">
        <f t="shared" si="5"/>
        <v>0</v>
      </c>
      <c r="L45" s="186">
        <f t="shared" si="6"/>
        <v>2120.66</v>
      </c>
      <c r="M45" s="187">
        <f t="shared" si="7"/>
        <v>180.26</v>
      </c>
      <c r="N45" s="188">
        <f t="shared" si="8"/>
        <v>513.2</v>
      </c>
    </row>
    <row r="46" spans="1:14" ht="13.5" customHeight="1">
      <c r="A46" s="7" t="s">
        <v>14</v>
      </c>
      <c r="B46" s="173">
        <v>29</v>
      </c>
      <c r="C46" s="171" t="s">
        <v>94</v>
      </c>
      <c r="D46" s="198">
        <v>71</v>
      </c>
      <c r="E46" s="198">
        <v>914</v>
      </c>
      <c r="F46" s="146">
        <f t="shared" si="0"/>
        <v>0.07768052516411379</v>
      </c>
      <c r="G46" s="141">
        <f t="shared" si="2"/>
        <v>71</v>
      </c>
      <c r="H46" s="128">
        <f t="shared" si="3"/>
        <v>0</v>
      </c>
      <c r="I46" s="128">
        <f t="shared" si="4"/>
        <v>0</v>
      </c>
      <c r="J46" s="129">
        <f t="shared" si="1"/>
        <v>1858.85</v>
      </c>
      <c r="K46" s="130">
        <f t="shared" si="5"/>
        <v>0</v>
      </c>
      <c r="L46" s="186">
        <f t="shared" si="6"/>
        <v>1858.85</v>
      </c>
      <c r="M46" s="187">
        <f t="shared" si="7"/>
        <v>158</v>
      </c>
      <c r="N46" s="188">
        <f t="shared" si="8"/>
        <v>449.84</v>
      </c>
    </row>
    <row r="47" spans="1:14" ht="13.5" customHeight="1">
      <c r="A47" s="7" t="s">
        <v>14</v>
      </c>
      <c r="B47" s="174">
        <v>30</v>
      </c>
      <c r="C47" s="171" t="s">
        <v>95</v>
      </c>
      <c r="D47" s="198">
        <v>70</v>
      </c>
      <c r="E47" s="198">
        <v>926</v>
      </c>
      <c r="F47" s="146">
        <f t="shared" si="0"/>
        <v>0.0755939524838013</v>
      </c>
      <c r="G47" s="141">
        <f t="shared" si="2"/>
        <v>70</v>
      </c>
      <c r="H47" s="128">
        <f t="shared" si="3"/>
        <v>0</v>
      </c>
      <c r="I47" s="128">
        <f t="shared" si="4"/>
        <v>0</v>
      </c>
      <c r="J47" s="129">
        <f t="shared" si="1"/>
        <v>1832.67</v>
      </c>
      <c r="K47" s="130">
        <f t="shared" si="5"/>
        <v>0</v>
      </c>
      <c r="L47" s="186">
        <f t="shared" si="6"/>
        <v>1832.67</v>
      </c>
      <c r="M47" s="187">
        <f t="shared" si="7"/>
        <v>155.78</v>
      </c>
      <c r="N47" s="188">
        <f t="shared" si="8"/>
        <v>443.51</v>
      </c>
    </row>
    <row r="48" spans="1:14" ht="13.5" customHeight="1">
      <c r="A48" s="7" t="s">
        <v>14</v>
      </c>
      <c r="B48" s="173">
        <v>31</v>
      </c>
      <c r="C48" s="171" t="s">
        <v>96</v>
      </c>
      <c r="D48" s="198">
        <v>46</v>
      </c>
      <c r="E48" s="198">
        <v>640</v>
      </c>
      <c r="F48" s="146">
        <f t="shared" si="0"/>
        <v>0.071875</v>
      </c>
      <c r="G48" s="141">
        <f t="shared" si="2"/>
        <v>46</v>
      </c>
      <c r="H48" s="128">
        <f t="shared" si="3"/>
        <v>0</v>
      </c>
      <c r="I48" s="128">
        <f t="shared" si="4"/>
        <v>0</v>
      </c>
      <c r="J48" s="129">
        <f t="shared" si="1"/>
        <v>1204.33</v>
      </c>
      <c r="K48" s="130">
        <f t="shared" si="5"/>
        <v>0</v>
      </c>
      <c r="L48" s="186">
        <f t="shared" si="6"/>
        <v>1204.33</v>
      </c>
      <c r="M48" s="187">
        <f t="shared" si="7"/>
        <v>102.37</v>
      </c>
      <c r="N48" s="188">
        <f t="shared" si="8"/>
        <v>291.45</v>
      </c>
    </row>
    <row r="49" spans="1:14" ht="13.5" customHeight="1">
      <c r="A49" s="7" t="s">
        <v>14</v>
      </c>
      <c r="B49" s="174">
        <v>32</v>
      </c>
      <c r="C49" s="171" t="s">
        <v>97</v>
      </c>
      <c r="D49" s="198">
        <v>7</v>
      </c>
      <c r="E49" s="198">
        <v>164</v>
      </c>
      <c r="F49" s="146">
        <f t="shared" si="0"/>
        <v>0.042682926829268296</v>
      </c>
      <c r="G49" s="141">
        <f t="shared" si="2"/>
        <v>0</v>
      </c>
      <c r="H49" s="128">
        <f t="shared" si="3"/>
        <v>7</v>
      </c>
      <c r="I49" s="128">
        <f t="shared" si="4"/>
        <v>0</v>
      </c>
      <c r="J49" s="129">
        <f t="shared" si="1"/>
        <v>0</v>
      </c>
      <c r="K49" s="130">
        <f t="shared" si="5"/>
        <v>0</v>
      </c>
      <c r="L49" s="186">
        <f t="shared" si="6"/>
        <v>0</v>
      </c>
      <c r="M49" s="187">
        <f t="shared" si="7"/>
        <v>0</v>
      </c>
      <c r="N49" s="188">
        <f t="shared" si="8"/>
        <v>0</v>
      </c>
    </row>
    <row r="50" spans="1:14" ht="13.5" customHeight="1">
      <c r="A50" s="7" t="s">
        <v>14</v>
      </c>
      <c r="B50" s="173">
        <v>33</v>
      </c>
      <c r="C50" s="171" t="s">
        <v>121</v>
      </c>
      <c r="D50" s="198">
        <v>0</v>
      </c>
      <c r="E50" s="198">
        <v>0</v>
      </c>
      <c r="F50" s="146"/>
      <c r="G50" s="141">
        <f t="shared" si="2"/>
        <v>0</v>
      </c>
      <c r="H50" s="128">
        <f t="shared" si="3"/>
        <v>0</v>
      </c>
      <c r="I50" s="128">
        <f t="shared" si="4"/>
        <v>0</v>
      </c>
      <c r="J50" s="129">
        <f aca="true" t="shared" si="9" ref="J50:J76">IF(F50&gt;=G$16,ROUND(D50*J$16,2),0)</f>
        <v>0</v>
      </c>
      <c r="K50" s="130">
        <f t="shared" si="5"/>
        <v>0</v>
      </c>
      <c r="L50" s="186">
        <f t="shared" si="6"/>
        <v>0</v>
      </c>
      <c r="M50" s="187">
        <f t="shared" si="7"/>
        <v>0</v>
      </c>
      <c r="N50" s="188">
        <f t="shared" si="8"/>
        <v>0</v>
      </c>
    </row>
    <row r="51" spans="1:14" ht="13.5" customHeight="1">
      <c r="A51" s="7" t="s">
        <v>14</v>
      </c>
      <c r="B51" s="174">
        <v>34</v>
      </c>
      <c r="C51" s="171" t="s">
        <v>128</v>
      </c>
      <c r="D51" s="198">
        <v>23</v>
      </c>
      <c r="E51" s="198">
        <v>173</v>
      </c>
      <c r="F51" s="146">
        <f t="shared" si="0"/>
        <v>0.1329479768786127</v>
      </c>
      <c r="G51" s="141">
        <f t="shared" si="2"/>
        <v>23</v>
      </c>
      <c r="H51" s="128">
        <f t="shared" si="3"/>
        <v>0</v>
      </c>
      <c r="I51" s="128">
        <f t="shared" si="4"/>
        <v>0</v>
      </c>
      <c r="J51" s="129">
        <f t="shared" si="9"/>
        <v>602.16</v>
      </c>
      <c r="K51" s="130">
        <f t="shared" si="5"/>
        <v>0</v>
      </c>
      <c r="L51" s="186">
        <f t="shared" si="6"/>
        <v>602.16</v>
      </c>
      <c r="M51" s="187">
        <f t="shared" si="7"/>
        <v>51.18</v>
      </c>
      <c r="N51" s="188">
        <f t="shared" si="8"/>
        <v>145.72</v>
      </c>
    </row>
    <row r="52" spans="1:14" ht="13.5" customHeight="1">
      <c r="A52" s="7" t="s">
        <v>14</v>
      </c>
      <c r="B52" s="173">
        <v>35</v>
      </c>
      <c r="C52" s="171" t="s">
        <v>129</v>
      </c>
      <c r="D52" s="198">
        <v>42</v>
      </c>
      <c r="E52" s="198">
        <v>317</v>
      </c>
      <c r="F52" s="146">
        <f t="shared" si="0"/>
        <v>0.13249211356466878</v>
      </c>
      <c r="G52" s="141">
        <f t="shared" si="2"/>
        <v>42</v>
      </c>
      <c r="H52" s="128">
        <f t="shared" si="3"/>
        <v>0</v>
      </c>
      <c r="I52" s="128">
        <f t="shared" si="4"/>
        <v>0</v>
      </c>
      <c r="J52" s="129">
        <f t="shared" si="9"/>
        <v>1099.6</v>
      </c>
      <c r="K52" s="130">
        <f t="shared" si="5"/>
        <v>0</v>
      </c>
      <c r="L52" s="186">
        <f t="shared" si="6"/>
        <v>1099.6</v>
      </c>
      <c r="M52" s="187">
        <f t="shared" si="7"/>
        <v>93.47</v>
      </c>
      <c r="N52" s="188">
        <f t="shared" si="8"/>
        <v>266.1</v>
      </c>
    </row>
    <row r="53" spans="1:14" ht="13.5" customHeight="1">
      <c r="A53" s="7" t="s">
        <v>14</v>
      </c>
      <c r="B53" s="174">
        <v>36</v>
      </c>
      <c r="C53" s="171" t="s">
        <v>130</v>
      </c>
      <c r="D53" s="198">
        <v>47</v>
      </c>
      <c r="E53" s="198">
        <v>379</v>
      </c>
      <c r="F53" s="146">
        <f t="shared" si="0"/>
        <v>0.12401055408970976</v>
      </c>
      <c r="G53" s="141">
        <f t="shared" si="2"/>
        <v>47</v>
      </c>
      <c r="H53" s="128">
        <f t="shared" si="3"/>
        <v>0</v>
      </c>
      <c r="I53" s="128">
        <f t="shared" si="4"/>
        <v>0</v>
      </c>
      <c r="J53" s="129">
        <f t="shared" si="9"/>
        <v>1230.51</v>
      </c>
      <c r="K53" s="130">
        <f t="shared" si="5"/>
        <v>0</v>
      </c>
      <c r="L53" s="186">
        <f t="shared" si="6"/>
        <v>1230.51</v>
      </c>
      <c r="M53" s="187">
        <f t="shared" si="7"/>
        <v>104.59</v>
      </c>
      <c r="N53" s="188">
        <f t="shared" si="8"/>
        <v>297.78</v>
      </c>
    </row>
    <row r="54" spans="1:14" ht="13.5" customHeight="1">
      <c r="A54" s="7" t="s">
        <v>14</v>
      </c>
      <c r="B54" s="173">
        <v>37</v>
      </c>
      <c r="C54" s="171" t="s">
        <v>131</v>
      </c>
      <c r="D54" s="198">
        <v>62</v>
      </c>
      <c r="E54" s="198">
        <v>528</v>
      </c>
      <c r="F54" s="146">
        <f t="shared" si="0"/>
        <v>0.11742424242424243</v>
      </c>
      <c r="G54" s="141">
        <f t="shared" si="2"/>
        <v>62</v>
      </c>
      <c r="H54" s="128">
        <f t="shared" si="3"/>
        <v>0</v>
      </c>
      <c r="I54" s="128">
        <f t="shared" si="4"/>
        <v>0</v>
      </c>
      <c r="J54" s="129">
        <f t="shared" si="9"/>
        <v>1623.22</v>
      </c>
      <c r="K54" s="130">
        <f t="shared" si="5"/>
        <v>0</v>
      </c>
      <c r="L54" s="186">
        <f t="shared" si="6"/>
        <v>1623.22</v>
      </c>
      <c r="M54" s="187">
        <f t="shared" si="7"/>
        <v>137.97</v>
      </c>
      <c r="N54" s="188">
        <f t="shared" si="8"/>
        <v>392.82</v>
      </c>
    </row>
    <row r="55" spans="1:14" ht="13.5" customHeight="1">
      <c r="A55" s="7" t="s">
        <v>14</v>
      </c>
      <c r="B55" s="174">
        <v>38</v>
      </c>
      <c r="C55" s="171" t="s">
        <v>132</v>
      </c>
      <c r="D55" s="198">
        <v>61</v>
      </c>
      <c r="E55" s="198">
        <v>603</v>
      </c>
      <c r="F55" s="146">
        <f t="shared" si="0"/>
        <v>0.1011608623548922</v>
      </c>
      <c r="G55" s="141">
        <f t="shared" si="2"/>
        <v>61</v>
      </c>
      <c r="H55" s="128">
        <f t="shared" si="3"/>
        <v>0</v>
      </c>
      <c r="I55" s="128">
        <f t="shared" si="4"/>
        <v>0</v>
      </c>
      <c r="J55" s="129">
        <f t="shared" si="9"/>
        <v>1597.04</v>
      </c>
      <c r="K55" s="130">
        <f t="shared" si="5"/>
        <v>0</v>
      </c>
      <c r="L55" s="186">
        <f t="shared" si="6"/>
        <v>1597.04</v>
      </c>
      <c r="M55" s="187">
        <f t="shared" si="7"/>
        <v>135.75</v>
      </c>
      <c r="N55" s="188">
        <f t="shared" si="8"/>
        <v>386.48</v>
      </c>
    </row>
    <row r="56" spans="1:14" ht="13.5" customHeight="1">
      <c r="A56" s="7" t="s">
        <v>14</v>
      </c>
      <c r="B56" s="173">
        <v>39</v>
      </c>
      <c r="C56" s="171" t="s">
        <v>133</v>
      </c>
      <c r="D56" s="198">
        <v>29</v>
      </c>
      <c r="E56" s="198">
        <v>725</v>
      </c>
      <c r="F56" s="146">
        <f t="shared" si="0"/>
        <v>0.04</v>
      </c>
      <c r="G56" s="141">
        <f t="shared" si="2"/>
        <v>0</v>
      </c>
      <c r="H56" s="128">
        <f t="shared" si="3"/>
        <v>29</v>
      </c>
      <c r="I56" s="128">
        <f t="shared" si="4"/>
        <v>29</v>
      </c>
      <c r="J56" s="129">
        <f t="shared" si="9"/>
        <v>0</v>
      </c>
      <c r="K56" s="130">
        <f t="shared" si="5"/>
        <v>462.14</v>
      </c>
      <c r="L56" s="186">
        <f t="shared" si="6"/>
        <v>462.14</v>
      </c>
      <c r="M56" s="187">
        <f t="shared" si="7"/>
        <v>39.28</v>
      </c>
      <c r="N56" s="188">
        <f t="shared" si="8"/>
        <v>111.84</v>
      </c>
    </row>
    <row r="57" spans="1:14" ht="13.5" customHeight="1">
      <c r="A57" s="7" t="s">
        <v>14</v>
      </c>
      <c r="B57" s="174">
        <v>40</v>
      </c>
      <c r="C57" s="176" t="s">
        <v>98</v>
      </c>
      <c r="D57" s="198">
        <v>201</v>
      </c>
      <c r="E57" s="198">
        <v>670</v>
      </c>
      <c r="F57" s="146">
        <f t="shared" si="0"/>
        <v>0.3</v>
      </c>
      <c r="G57" s="141">
        <f t="shared" si="2"/>
        <v>201</v>
      </c>
      <c r="H57" s="128">
        <f t="shared" si="3"/>
        <v>0</v>
      </c>
      <c r="I57" s="128">
        <f t="shared" si="4"/>
        <v>0</v>
      </c>
      <c r="J57" s="129">
        <f t="shared" si="9"/>
        <v>5262.38</v>
      </c>
      <c r="K57" s="130">
        <f t="shared" si="5"/>
        <v>0</v>
      </c>
      <c r="L57" s="186">
        <f t="shared" si="6"/>
        <v>5262.38</v>
      </c>
      <c r="M57" s="187">
        <f t="shared" si="7"/>
        <v>447.3</v>
      </c>
      <c r="N57" s="188">
        <f t="shared" si="8"/>
        <v>1273.5</v>
      </c>
    </row>
    <row r="58" spans="1:14" ht="13.5" customHeight="1">
      <c r="A58" s="7" t="s">
        <v>14</v>
      </c>
      <c r="B58" s="173">
        <v>41</v>
      </c>
      <c r="C58" s="176" t="s">
        <v>99</v>
      </c>
      <c r="D58" s="198">
        <v>192</v>
      </c>
      <c r="E58" s="198">
        <v>1077</v>
      </c>
      <c r="F58" s="146">
        <f t="shared" si="0"/>
        <v>0.17827298050139276</v>
      </c>
      <c r="G58" s="141">
        <f t="shared" si="2"/>
        <v>192</v>
      </c>
      <c r="H58" s="128">
        <f t="shared" si="3"/>
        <v>0</v>
      </c>
      <c r="I58" s="128">
        <f t="shared" si="4"/>
        <v>0</v>
      </c>
      <c r="J58" s="129">
        <f t="shared" si="9"/>
        <v>5026.75</v>
      </c>
      <c r="K58" s="130">
        <f t="shared" si="5"/>
        <v>0</v>
      </c>
      <c r="L58" s="186">
        <f t="shared" si="6"/>
        <v>5026.75</v>
      </c>
      <c r="M58" s="187">
        <f t="shared" si="7"/>
        <v>427.27</v>
      </c>
      <c r="N58" s="188">
        <f t="shared" si="8"/>
        <v>1216.47</v>
      </c>
    </row>
    <row r="59" spans="1:14" ht="13.5" customHeight="1">
      <c r="A59" s="7" t="s">
        <v>14</v>
      </c>
      <c r="B59" s="174">
        <v>42</v>
      </c>
      <c r="C59" s="176" t="s">
        <v>100</v>
      </c>
      <c r="D59" s="198">
        <v>118</v>
      </c>
      <c r="E59" s="198">
        <v>891</v>
      </c>
      <c r="F59" s="146">
        <f t="shared" si="0"/>
        <v>0.1324354657687991</v>
      </c>
      <c r="G59" s="141">
        <f t="shared" si="2"/>
        <v>118</v>
      </c>
      <c r="H59" s="128">
        <f t="shared" si="3"/>
        <v>0</v>
      </c>
      <c r="I59" s="128">
        <f t="shared" si="4"/>
        <v>0</v>
      </c>
      <c r="J59" s="129">
        <f t="shared" si="9"/>
        <v>3089.36</v>
      </c>
      <c r="K59" s="130">
        <f t="shared" si="5"/>
        <v>0</v>
      </c>
      <c r="L59" s="186">
        <f t="shared" si="6"/>
        <v>3089.36</v>
      </c>
      <c r="M59" s="187">
        <f t="shared" si="7"/>
        <v>262.6</v>
      </c>
      <c r="N59" s="188">
        <f t="shared" si="8"/>
        <v>747.63</v>
      </c>
    </row>
    <row r="60" spans="1:14" ht="13.5" customHeight="1">
      <c r="A60" s="7" t="s">
        <v>14</v>
      </c>
      <c r="B60" s="173">
        <v>43</v>
      </c>
      <c r="C60" s="176" t="s">
        <v>118</v>
      </c>
      <c r="D60" s="198">
        <v>22</v>
      </c>
      <c r="E60" s="198">
        <v>173</v>
      </c>
      <c r="F60" s="146">
        <f t="shared" si="0"/>
        <v>0.12716763005780346</v>
      </c>
      <c r="G60" s="141">
        <f t="shared" si="2"/>
        <v>22</v>
      </c>
      <c r="H60" s="128">
        <f t="shared" si="3"/>
        <v>0</v>
      </c>
      <c r="I60" s="128">
        <f t="shared" si="4"/>
        <v>0</v>
      </c>
      <c r="J60" s="129">
        <f t="shared" si="9"/>
        <v>575.98</v>
      </c>
      <c r="K60" s="130">
        <f t="shared" si="5"/>
        <v>0</v>
      </c>
      <c r="L60" s="186">
        <f t="shared" si="6"/>
        <v>575.98</v>
      </c>
      <c r="M60" s="187">
        <f t="shared" si="7"/>
        <v>48.96</v>
      </c>
      <c r="N60" s="188">
        <f t="shared" si="8"/>
        <v>139.39</v>
      </c>
    </row>
    <row r="61" spans="1:14" ht="13.5" customHeight="1">
      <c r="A61" s="7" t="s">
        <v>14</v>
      </c>
      <c r="B61" s="174">
        <v>44</v>
      </c>
      <c r="C61" s="176" t="s">
        <v>104</v>
      </c>
      <c r="D61" s="198">
        <v>61</v>
      </c>
      <c r="E61" s="198">
        <v>559</v>
      </c>
      <c r="F61" s="146">
        <f t="shared" si="0"/>
        <v>0.10912343470483005</v>
      </c>
      <c r="G61" s="141">
        <f t="shared" si="2"/>
        <v>61</v>
      </c>
      <c r="H61" s="128">
        <f t="shared" si="3"/>
        <v>0</v>
      </c>
      <c r="I61" s="128">
        <f t="shared" si="4"/>
        <v>0</v>
      </c>
      <c r="J61" s="129">
        <f t="shared" si="9"/>
        <v>1597.04</v>
      </c>
      <c r="K61" s="130">
        <f t="shared" si="5"/>
        <v>0</v>
      </c>
      <c r="L61" s="186">
        <f t="shared" si="6"/>
        <v>1597.04</v>
      </c>
      <c r="M61" s="187">
        <f t="shared" si="7"/>
        <v>135.75</v>
      </c>
      <c r="N61" s="188">
        <f t="shared" si="8"/>
        <v>386.48</v>
      </c>
    </row>
    <row r="62" spans="1:14" ht="13.5" customHeight="1">
      <c r="A62" s="7" t="s">
        <v>14</v>
      </c>
      <c r="B62" s="173">
        <v>45</v>
      </c>
      <c r="C62" s="176" t="s">
        <v>101</v>
      </c>
      <c r="D62" s="198">
        <v>93</v>
      </c>
      <c r="E62" s="198">
        <v>1030</v>
      </c>
      <c r="F62" s="146">
        <f t="shared" si="0"/>
        <v>0.09029126213592233</v>
      </c>
      <c r="G62" s="141">
        <f t="shared" si="2"/>
        <v>93</v>
      </c>
      <c r="H62" s="128">
        <f t="shared" si="3"/>
        <v>0</v>
      </c>
      <c r="I62" s="128">
        <f t="shared" si="4"/>
        <v>0</v>
      </c>
      <c r="J62" s="129">
        <f t="shared" si="9"/>
        <v>2434.83</v>
      </c>
      <c r="K62" s="130">
        <f t="shared" si="5"/>
        <v>0</v>
      </c>
      <c r="L62" s="186">
        <f t="shared" si="6"/>
        <v>2434.83</v>
      </c>
      <c r="M62" s="187">
        <f t="shared" si="7"/>
        <v>206.96</v>
      </c>
      <c r="N62" s="188">
        <f t="shared" si="8"/>
        <v>589.23</v>
      </c>
    </row>
    <row r="63" spans="1:14" ht="13.5" customHeight="1">
      <c r="A63" s="7" t="s">
        <v>14</v>
      </c>
      <c r="B63" s="174">
        <v>46</v>
      </c>
      <c r="C63" s="176" t="s">
        <v>103</v>
      </c>
      <c r="D63" s="198">
        <v>114</v>
      </c>
      <c r="E63" s="198">
        <v>1305</v>
      </c>
      <c r="F63" s="146">
        <f t="shared" si="0"/>
        <v>0.08735632183908046</v>
      </c>
      <c r="G63" s="141">
        <f t="shared" si="2"/>
        <v>114</v>
      </c>
      <c r="H63" s="128">
        <f t="shared" si="3"/>
        <v>0</v>
      </c>
      <c r="I63" s="128">
        <f t="shared" si="4"/>
        <v>0</v>
      </c>
      <c r="J63" s="129">
        <f t="shared" si="9"/>
        <v>2984.63</v>
      </c>
      <c r="K63" s="130">
        <f t="shared" si="5"/>
        <v>0</v>
      </c>
      <c r="L63" s="186">
        <f t="shared" si="6"/>
        <v>2984.63</v>
      </c>
      <c r="M63" s="187">
        <f t="shared" si="7"/>
        <v>253.69</v>
      </c>
      <c r="N63" s="188">
        <f t="shared" si="8"/>
        <v>722.28</v>
      </c>
    </row>
    <row r="64" spans="1:14" ht="13.5" customHeight="1">
      <c r="A64" s="7" t="s">
        <v>14</v>
      </c>
      <c r="B64" s="173">
        <v>47</v>
      </c>
      <c r="C64" s="176" t="s">
        <v>102</v>
      </c>
      <c r="D64" s="198">
        <v>60</v>
      </c>
      <c r="E64" s="198">
        <v>770</v>
      </c>
      <c r="F64" s="146">
        <f t="shared" si="0"/>
        <v>0.07792207792207792</v>
      </c>
      <c r="G64" s="141">
        <f t="shared" si="2"/>
        <v>60</v>
      </c>
      <c r="H64" s="128">
        <f t="shared" si="3"/>
        <v>0</v>
      </c>
      <c r="I64" s="128">
        <f t="shared" si="4"/>
        <v>0</v>
      </c>
      <c r="J64" s="129">
        <f t="shared" si="9"/>
        <v>1570.86</v>
      </c>
      <c r="K64" s="130">
        <f t="shared" si="5"/>
        <v>0</v>
      </c>
      <c r="L64" s="186">
        <f t="shared" si="6"/>
        <v>1570.86</v>
      </c>
      <c r="M64" s="187">
        <f t="shared" si="7"/>
        <v>133.52</v>
      </c>
      <c r="N64" s="188">
        <f t="shared" si="8"/>
        <v>380.15</v>
      </c>
    </row>
    <row r="65" spans="1:14" ht="13.5" customHeight="1">
      <c r="A65" s="7" t="s">
        <v>14</v>
      </c>
      <c r="B65" s="174">
        <v>48</v>
      </c>
      <c r="C65" s="176" t="s">
        <v>111</v>
      </c>
      <c r="D65" s="198">
        <v>33</v>
      </c>
      <c r="E65" s="198">
        <v>709</v>
      </c>
      <c r="F65" s="146">
        <f t="shared" si="0"/>
        <v>0.0465444287729196</v>
      </c>
      <c r="G65" s="141">
        <f t="shared" si="2"/>
        <v>0</v>
      </c>
      <c r="H65" s="128">
        <f t="shared" si="3"/>
        <v>33</v>
      </c>
      <c r="I65" s="128">
        <f t="shared" si="4"/>
        <v>33</v>
      </c>
      <c r="J65" s="129">
        <f t="shared" si="9"/>
        <v>0</v>
      </c>
      <c r="K65" s="130">
        <f t="shared" si="5"/>
        <v>525.88</v>
      </c>
      <c r="L65" s="186">
        <f t="shared" si="6"/>
        <v>525.88</v>
      </c>
      <c r="M65" s="187">
        <f t="shared" si="7"/>
        <v>44.7</v>
      </c>
      <c r="N65" s="188">
        <f t="shared" si="8"/>
        <v>127.26</v>
      </c>
    </row>
    <row r="66" spans="1:14" ht="13.5" customHeight="1">
      <c r="A66" s="7" t="s">
        <v>14</v>
      </c>
      <c r="B66" s="173">
        <v>49</v>
      </c>
      <c r="C66" s="176" t="s">
        <v>107</v>
      </c>
      <c r="D66" s="198">
        <v>41</v>
      </c>
      <c r="E66" s="198">
        <v>911</v>
      </c>
      <c r="F66" s="146">
        <f t="shared" si="0"/>
        <v>0.04500548847420417</v>
      </c>
      <c r="G66" s="141">
        <f t="shared" si="2"/>
        <v>0</v>
      </c>
      <c r="H66" s="128">
        <f t="shared" si="3"/>
        <v>41</v>
      </c>
      <c r="I66" s="128">
        <f t="shared" si="4"/>
        <v>41</v>
      </c>
      <c r="J66" s="129">
        <f t="shared" si="9"/>
        <v>0</v>
      </c>
      <c r="K66" s="130">
        <f t="shared" si="5"/>
        <v>653.37</v>
      </c>
      <c r="L66" s="186">
        <f t="shared" si="6"/>
        <v>653.37</v>
      </c>
      <c r="M66" s="187">
        <f t="shared" si="7"/>
        <v>55.54</v>
      </c>
      <c r="N66" s="188">
        <f t="shared" si="8"/>
        <v>158.12</v>
      </c>
    </row>
    <row r="67" spans="1:14" ht="13.5" customHeight="1">
      <c r="A67" s="7" t="s">
        <v>14</v>
      </c>
      <c r="B67" s="174">
        <v>50</v>
      </c>
      <c r="C67" s="176" t="s">
        <v>105</v>
      </c>
      <c r="D67" s="198">
        <v>55</v>
      </c>
      <c r="E67" s="198">
        <v>1233</v>
      </c>
      <c r="F67" s="146">
        <f t="shared" si="0"/>
        <v>0.04460665044606651</v>
      </c>
      <c r="G67" s="141">
        <f t="shared" si="2"/>
        <v>0</v>
      </c>
      <c r="H67" s="128">
        <f t="shared" si="3"/>
        <v>55</v>
      </c>
      <c r="I67" s="128">
        <f t="shared" si="4"/>
        <v>55</v>
      </c>
      <c r="J67" s="129">
        <f t="shared" si="9"/>
        <v>0</v>
      </c>
      <c r="K67" s="130">
        <f t="shared" si="5"/>
        <v>876.47</v>
      </c>
      <c r="L67" s="186">
        <f t="shared" si="6"/>
        <v>876.47</v>
      </c>
      <c r="M67" s="187">
        <f t="shared" si="7"/>
        <v>74.5</v>
      </c>
      <c r="N67" s="188">
        <f t="shared" si="8"/>
        <v>212.11</v>
      </c>
    </row>
    <row r="68" spans="1:14" ht="13.5" customHeight="1">
      <c r="A68" s="7" t="s">
        <v>14</v>
      </c>
      <c r="B68" s="173">
        <v>51</v>
      </c>
      <c r="C68" s="176" t="s">
        <v>108</v>
      </c>
      <c r="D68" s="198">
        <v>9</v>
      </c>
      <c r="E68" s="198">
        <v>226</v>
      </c>
      <c r="F68" s="146">
        <f t="shared" si="0"/>
        <v>0.03982300884955752</v>
      </c>
      <c r="G68" s="141">
        <f t="shared" si="2"/>
        <v>0</v>
      </c>
      <c r="H68" s="128">
        <f t="shared" si="3"/>
        <v>9</v>
      </c>
      <c r="I68" s="128">
        <f t="shared" si="4"/>
        <v>0</v>
      </c>
      <c r="J68" s="129">
        <f t="shared" si="9"/>
        <v>0</v>
      </c>
      <c r="K68" s="130">
        <f t="shared" si="5"/>
        <v>0</v>
      </c>
      <c r="L68" s="186">
        <f t="shared" si="6"/>
        <v>0</v>
      </c>
      <c r="M68" s="187">
        <f t="shared" si="7"/>
        <v>0</v>
      </c>
      <c r="N68" s="188">
        <f t="shared" si="8"/>
        <v>0</v>
      </c>
    </row>
    <row r="69" spans="1:14" ht="13.5" customHeight="1">
      <c r="A69" s="7" t="s">
        <v>14</v>
      </c>
      <c r="B69" s="174">
        <v>52</v>
      </c>
      <c r="C69" s="176" t="s">
        <v>109</v>
      </c>
      <c r="D69" s="198">
        <v>37</v>
      </c>
      <c r="E69" s="198">
        <v>963</v>
      </c>
      <c r="F69" s="146">
        <f t="shared" si="0"/>
        <v>0.03842159916926272</v>
      </c>
      <c r="G69" s="141">
        <f t="shared" si="2"/>
        <v>0</v>
      </c>
      <c r="H69" s="128">
        <f t="shared" si="3"/>
        <v>37</v>
      </c>
      <c r="I69" s="128">
        <f t="shared" si="4"/>
        <v>37</v>
      </c>
      <c r="J69" s="129">
        <f t="shared" si="9"/>
        <v>0</v>
      </c>
      <c r="K69" s="130">
        <f t="shared" si="5"/>
        <v>589.63</v>
      </c>
      <c r="L69" s="186">
        <f t="shared" si="6"/>
        <v>589.63</v>
      </c>
      <c r="M69" s="187">
        <f t="shared" si="7"/>
        <v>50.12</v>
      </c>
      <c r="N69" s="188">
        <f t="shared" si="8"/>
        <v>142.69</v>
      </c>
    </row>
    <row r="70" spans="1:14" ht="13.5" customHeight="1">
      <c r="A70" s="7" t="s">
        <v>14</v>
      </c>
      <c r="B70" s="173">
        <v>53</v>
      </c>
      <c r="C70" s="176" t="s">
        <v>106</v>
      </c>
      <c r="D70" s="198">
        <v>17</v>
      </c>
      <c r="E70" s="198">
        <v>452</v>
      </c>
      <c r="F70" s="146">
        <f t="shared" si="0"/>
        <v>0.03761061946902655</v>
      </c>
      <c r="G70" s="141">
        <f t="shared" si="2"/>
        <v>0</v>
      </c>
      <c r="H70" s="128">
        <f t="shared" si="3"/>
        <v>17</v>
      </c>
      <c r="I70" s="128">
        <f t="shared" si="4"/>
        <v>17</v>
      </c>
      <c r="J70" s="129">
        <f t="shared" si="9"/>
        <v>0</v>
      </c>
      <c r="K70" s="130">
        <f t="shared" si="5"/>
        <v>270.91</v>
      </c>
      <c r="L70" s="186">
        <f t="shared" si="6"/>
        <v>270.91</v>
      </c>
      <c r="M70" s="187">
        <f t="shared" si="7"/>
        <v>23.03</v>
      </c>
      <c r="N70" s="188">
        <f t="shared" si="8"/>
        <v>65.56</v>
      </c>
    </row>
    <row r="71" spans="1:14" ht="13.5" customHeight="1">
      <c r="A71" s="7" t="s">
        <v>14</v>
      </c>
      <c r="B71" s="174">
        <v>54</v>
      </c>
      <c r="C71" s="176" t="s">
        <v>110</v>
      </c>
      <c r="D71" s="198">
        <v>56</v>
      </c>
      <c r="E71" s="198">
        <v>1524</v>
      </c>
      <c r="F71" s="146">
        <f t="shared" si="0"/>
        <v>0.03674540682414698</v>
      </c>
      <c r="G71" s="141">
        <f t="shared" si="2"/>
        <v>0</v>
      </c>
      <c r="H71" s="128">
        <f t="shared" si="3"/>
        <v>56</v>
      </c>
      <c r="I71" s="128">
        <f t="shared" si="4"/>
        <v>56</v>
      </c>
      <c r="J71" s="129">
        <f t="shared" si="9"/>
        <v>0</v>
      </c>
      <c r="K71" s="130">
        <f>ROUND(I71*K$16,2)</f>
        <v>892.41</v>
      </c>
      <c r="L71" s="186">
        <f>J71+K71</f>
        <v>892.41</v>
      </c>
      <c r="M71" s="187">
        <f t="shared" si="7"/>
        <v>75.85</v>
      </c>
      <c r="N71" s="188">
        <f>ROUND(L71*24.2%,2)</f>
        <v>215.96</v>
      </c>
    </row>
    <row r="72" spans="1:14" ht="13.5" customHeight="1">
      <c r="A72" s="7" t="s">
        <v>14</v>
      </c>
      <c r="B72" s="173">
        <v>55</v>
      </c>
      <c r="C72" s="176" t="s">
        <v>113</v>
      </c>
      <c r="D72" s="198">
        <v>13</v>
      </c>
      <c r="E72" s="198">
        <v>581</v>
      </c>
      <c r="F72" s="146">
        <f t="shared" si="0"/>
        <v>0.022375215146299483</v>
      </c>
      <c r="G72" s="141">
        <f t="shared" si="2"/>
        <v>0</v>
      </c>
      <c r="H72" s="128">
        <f t="shared" si="3"/>
        <v>13</v>
      </c>
      <c r="I72" s="128">
        <f t="shared" si="4"/>
        <v>0</v>
      </c>
      <c r="J72" s="129">
        <f t="shared" si="9"/>
        <v>0</v>
      </c>
      <c r="K72" s="130">
        <f>ROUND(I72*K$16,2)</f>
        <v>0</v>
      </c>
      <c r="L72" s="186">
        <f>J72+K72</f>
        <v>0</v>
      </c>
      <c r="M72" s="187">
        <f t="shared" si="7"/>
        <v>0</v>
      </c>
      <c r="N72" s="188">
        <f>ROUND(L72*24.2%,2)</f>
        <v>0</v>
      </c>
    </row>
    <row r="73" spans="1:14" ht="13.5" customHeight="1">
      <c r="A73" s="7" t="s">
        <v>14</v>
      </c>
      <c r="B73" s="174">
        <v>56</v>
      </c>
      <c r="C73" s="176" t="s">
        <v>114</v>
      </c>
      <c r="D73" s="198">
        <v>16</v>
      </c>
      <c r="E73" s="198">
        <v>903</v>
      </c>
      <c r="F73" s="146">
        <f t="shared" si="0"/>
        <v>0.017718715393133997</v>
      </c>
      <c r="G73" s="141">
        <f t="shared" si="2"/>
        <v>0</v>
      </c>
      <c r="H73" s="128">
        <f t="shared" si="3"/>
        <v>16</v>
      </c>
      <c r="I73" s="128">
        <f t="shared" si="4"/>
        <v>16</v>
      </c>
      <c r="J73" s="129">
        <f t="shared" si="9"/>
        <v>0</v>
      </c>
      <c r="K73" s="130">
        <f>ROUND(I73*K$16,2)</f>
        <v>254.97</v>
      </c>
      <c r="L73" s="186">
        <f>J73+K73</f>
        <v>254.97</v>
      </c>
      <c r="M73" s="187">
        <f t="shared" si="7"/>
        <v>21.67</v>
      </c>
      <c r="N73" s="188">
        <f>ROUND(L73*24.2%,2)</f>
        <v>61.7</v>
      </c>
    </row>
    <row r="74" spans="1:14" ht="13.5" customHeight="1">
      <c r="A74" s="7" t="s">
        <v>14</v>
      </c>
      <c r="B74" s="173">
        <v>57</v>
      </c>
      <c r="C74" s="176" t="s">
        <v>112</v>
      </c>
      <c r="D74" s="198">
        <v>10</v>
      </c>
      <c r="E74" s="198">
        <v>1258</v>
      </c>
      <c r="F74" s="146">
        <f t="shared" si="0"/>
        <v>0.00794912559618442</v>
      </c>
      <c r="G74" s="141">
        <f t="shared" si="2"/>
        <v>0</v>
      </c>
      <c r="H74" s="128">
        <f t="shared" si="3"/>
        <v>10</v>
      </c>
      <c r="I74" s="128">
        <f t="shared" si="4"/>
        <v>0</v>
      </c>
      <c r="J74" s="129">
        <f t="shared" si="9"/>
        <v>0</v>
      </c>
      <c r="K74" s="130">
        <f>ROUND(I74*K$16,2)</f>
        <v>0</v>
      </c>
      <c r="L74" s="186">
        <f>J74+K74</f>
        <v>0</v>
      </c>
      <c r="M74" s="187">
        <f t="shared" si="7"/>
        <v>0</v>
      </c>
      <c r="N74" s="188">
        <f>ROUND(L74*24.2%,2)</f>
        <v>0</v>
      </c>
    </row>
    <row r="75" spans="1:14" ht="13.5" customHeight="1">
      <c r="A75" s="7" t="s">
        <v>14</v>
      </c>
      <c r="B75" s="174">
        <v>58</v>
      </c>
      <c r="C75" s="176" t="s">
        <v>122</v>
      </c>
      <c r="D75" s="198">
        <v>0</v>
      </c>
      <c r="E75" s="198">
        <v>0</v>
      </c>
      <c r="F75" s="146"/>
      <c r="G75" s="141">
        <f t="shared" si="2"/>
        <v>0</v>
      </c>
      <c r="H75" s="128">
        <f t="shared" si="3"/>
        <v>0</v>
      </c>
      <c r="I75" s="128">
        <f t="shared" si="4"/>
        <v>0</v>
      </c>
      <c r="J75" s="129">
        <f t="shared" si="9"/>
        <v>0</v>
      </c>
      <c r="K75" s="130">
        <f t="shared" si="5"/>
        <v>0</v>
      </c>
      <c r="L75" s="186">
        <f t="shared" si="6"/>
        <v>0</v>
      </c>
      <c r="M75" s="187">
        <f t="shared" si="7"/>
        <v>0</v>
      </c>
      <c r="N75" s="188">
        <f t="shared" si="8"/>
        <v>0</v>
      </c>
    </row>
    <row r="76" spans="1:14" ht="13.5" customHeight="1" thickBot="1">
      <c r="A76" s="7" t="s">
        <v>14</v>
      </c>
      <c r="B76" s="173">
        <v>59</v>
      </c>
      <c r="C76" s="197" t="s">
        <v>123</v>
      </c>
      <c r="D76" s="199">
        <v>0</v>
      </c>
      <c r="E76" s="199">
        <v>0</v>
      </c>
      <c r="F76" s="146"/>
      <c r="G76" s="141">
        <f t="shared" si="2"/>
        <v>0</v>
      </c>
      <c r="H76" s="128">
        <f t="shared" si="3"/>
        <v>0</v>
      </c>
      <c r="I76" s="128">
        <f t="shared" si="4"/>
        <v>0</v>
      </c>
      <c r="J76" s="129">
        <f t="shared" si="9"/>
        <v>0</v>
      </c>
      <c r="K76" s="130">
        <f t="shared" si="5"/>
        <v>0</v>
      </c>
      <c r="L76" s="186">
        <f t="shared" si="6"/>
        <v>0</v>
      </c>
      <c r="M76" s="187">
        <f t="shared" si="7"/>
        <v>0</v>
      </c>
      <c r="N76" s="188">
        <f t="shared" si="8"/>
        <v>0</v>
      </c>
    </row>
    <row r="77" spans="1:14" ht="15.75" thickBot="1">
      <c r="A77" s="289" t="s">
        <v>0</v>
      </c>
      <c r="B77" s="290"/>
      <c r="C77" s="291"/>
      <c r="D77" s="37">
        <f>SUM(D18:D76)</f>
        <v>4251</v>
      </c>
      <c r="E77" s="37">
        <f>SUM(E18:E76)</f>
        <v>40949</v>
      </c>
      <c r="F77" s="148">
        <f>($D77/E77)</f>
        <v>0.10381205890253731</v>
      </c>
      <c r="G77" s="38">
        <f aca="true" t="shared" si="10" ref="G77:N77">SUM(G18:G76)</f>
        <v>3928</v>
      </c>
      <c r="H77" s="38">
        <f t="shared" si="10"/>
        <v>323</v>
      </c>
      <c r="I77" s="38">
        <f t="shared" si="10"/>
        <v>284</v>
      </c>
      <c r="J77" s="91">
        <f t="shared" si="10"/>
        <v>102838.96</v>
      </c>
      <c r="K77" s="91">
        <f t="shared" si="10"/>
        <v>4525.78</v>
      </c>
      <c r="L77" s="59">
        <f t="shared" si="10"/>
        <v>107364.74000000002</v>
      </c>
      <c r="M77" s="30">
        <f t="shared" si="10"/>
        <v>9126.020000000002</v>
      </c>
      <c r="N77" s="39">
        <f t="shared" si="10"/>
        <v>25982.27</v>
      </c>
    </row>
    <row r="78" ht="13.5" thickBot="1"/>
    <row r="79" spans="4:6" ht="14.25">
      <c r="D79" s="246" t="str">
        <f>G15</f>
        <v>Alunni stanieri =/&gt;</v>
      </c>
      <c r="E79" s="247"/>
      <c r="F79" s="249" t="s">
        <v>49</v>
      </c>
    </row>
    <row r="80" spans="4:6" ht="14.25">
      <c r="D80" s="287">
        <f>G16</f>
        <v>0.05</v>
      </c>
      <c r="E80" s="288"/>
      <c r="F80" s="250"/>
    </row>
    <row r="81" spans="4:6" ht="12.75">
      <c r="D81" s="228" t="s">
        <v>27</v>
      </c>
      <c r="E81" s="34" t="s">
        <v>22</v>
      </c>
      <c r="F81" s="251"/>
    </row>
    <row r="82" spans="4:6" ht="12.75">
      <c r="D82" s="283">
        <f>COUNTIF(F18:F76,"&gt;=5%")</f>
        <v>43</v>
      </c>
      <c r="E82" s="285">
        <f>G77</f>
        <v>3928</v>
      </c>
      <c r="F82" s="252">
        <f>COUNTIF(D18:D76,"&gt;0")</f>
        <v>55</v>
      </c>
    </row>
    <row r="83" spans="4:6" ht="13.5" thickBot="1">
      <c r="D83" s="284"/>
      <c r="E83" s="286"/>
      <c r="F83" s="253"/>
    </row>
  </sheetData>
  <mergeCells count="21">
    <mergeCell ref="J14:K14"/>
    <mergeCell ref="L14:N14"/>
    <mergeCell ref="A77:C77"/>
    <mergeCell ref="A14:F14"/>
    <mergeCell ref="H14:I14"/>
    <mergeCell ref="D79:E79"/>
    <mergeCell ref="D82:D83"/>
    <mergeCell ref="E82:E83"/>
    <mergeCell ref="F79:F81"/>
    <mergeCell ref="F82:F83"/>
    <mergeCell ref="D80:E80"/>
    <mergeCell ref="A1:N1"/>
    <mergeCell ref="A2:N2"/>
    <mergeCell ref="A3:N3"/>
    <mergeCell ref="A4:N4"/>
    <mergeCell ref="A5:N5"/>
    <mergeCell ref="A8:N8"/>
    <mergeCell ref="A9:N9"/>
    <mergeCell ref="A12:N12"/>
    <mergeCell ref="A10:N10"/>
    <mergeCell ref="A11:N11"/>
  </mergeCells>
  <printOptions horizontalCentered="1"/>
  <pageMargins left="0.3937007874015748" right="0.3937007874015748" top="0.3937007874015748" bottom="0.5905511811023623" header="0" footer="0.5118110236220472"/>
  <pageSetup fitToHeight="3" fitToWidth="1" horizontalDpi="300" verticalDpi="3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0">
      <selection activeCell="J36" sqref="J36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27.75">
      <c r="A1" s="248" t="s">
        <v>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</row>
    <row r="2" spans="1:26" ht="20.25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15.75">
      <c r="A3" s="262" t="s">
        <v>25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</row>
    <row r="4" spans="1:26" ht="12.75">
      <c r="A4" s="257" t="s">
        <v>63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ht="12.75">
      <c r="A5" s="257" t="s">
        <v>64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 spans="1:26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20.25" customHeight="1">
      <c r="A8" s="326" t="s">
        <v>42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</row>
    <row r="9" spans="1:26" ht="12.75">
      <c r="A9" s="256" t="s">
        <v>70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</row>
    <row r="10" spans="1:26" ht="12.75">
      <c r="A10" s="256" t="s">
        <v>66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</row>
    <row r="11" spans="1:26" ht="12.75">
      <c r="A11" s="256" t="s">
        <v>147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</row>
    <row r="12" spans="1:26" ht="15.75">
      <c r="A12" s="262" t="s">
        <v>69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</row>
    <row r="14" ht="13.5" thickBot="1"/>
    <row r="15" spans="1:26" ht="15" thickBot="1">
      <c r="A15" s="305" t="s">
        <v>15</v>
      </c>
      <c r="B15" s="311" t="s">
        <v>16</v>
      </c>
      <c r="C15" s="314" t="s">
        <v>17</v>
      </c>
      <c r="D15" s="149" t="s">
        <v>31</v>
      </c>
      <c r="E15" s="150" t="s">
        <v>30</v>
      </c>
      <c r="F15" s="318" t="s">
        <v>26</v>
      </c>
      <c r="G15" s="319"/>
      <c r="H15" s="330" t="s">
        <v>49</v>
      </c>
      <c r="I15" s="327" t="s">
        <v>61</v>
      </c>
      <c r="J15" s="322" t="s">
        <v>153</v>
      </c>
      <c r="K15" s="307" t="s">
        <v>151</v>
      </c>
      <c r="L15" s="307"/>
      <c r="M15" s="307"/>
      <c r="N15" s="308"/>
      <c r="O15" s="308"/>
      <c r="P15" s="309"/>
      <c r="Q15" s="310"/>
      <c r="R15" s="325" t="s">
        <v>35</v>
      </c>
      <c r="S15" s="308"/>
      <c r="T15" s="308"/>
      <c r="U15" s="308"/>
      <c r="V15" s="308"/>
      <c r="W15" s="308"/>
      <c r="X15" s="308"/>
      <c r="Y15" s="309"/>
      <c r="Z15" s="310"/>
    </row>
    <row r="16" spans="1:26" ht="57.75" customHeight="1">
      <c r="A16" s="306"/>
      <c r="B16" s="312"/>
      <c r="C16" s="315"/>
      <c r="D16" s="316" t="s">
        <v>29</v>
      </c>
      <c r="E16" s="333" t="s">
        <v>6</v>
      </c>
      <c r="F16" s="320"/>
      <c r="G16" s="321"/>
      <c r="H16" s="331"/>
      <c r="I16" s="328"/>
      <c r="J16" s="323"/>
      <c r="K16" s="298" t="s">
        <v>48</v>
      </c>
      <c r="L16" s="299"/>
      <c r="M16" s="300"/>
      <c r="N16" s="299" t="s">
        <v>50</v>
      </c>
      <c r="O16" s="299"/>
      <c r="P16" s="301"/>
      <c r="Q16" s="201" t="s">
        <v>119</v>
      </c>
      <c r="R16" s="298" t="s">
        <v>48</v>
      </c>
      <c r="S16" s="299"/>
      <c r="T16" s="300"/>
      <c r="U16" s="299" t="s">
        <v>50</v>
      </c>
      <c r="V16" s="299"/>
      <c r="W16" s="301"/>
      <c r="X16" s="302" t="s">
        <v>36</v>
      </c>
      <c r="Y16" s="303"/>
      <c r="Z16" s="304"/>
    </row>
    <row r="17" spans="1:26" ht="34.5" thickBot="1">
      <c r="A17" s="284"/>
      <c r="B17" s="313"/>
      <c r="C17" s="286"/>
      <c r="D17" s="317"/>
      <c r="E17" s="334"/>
      <c r="F17" s="159" t="s">
        <v>27</v>
      </c>
      <c r="G17" s="160" t="s">
        <v>22</v>
      </c>
      <c r="H17" s="332"/>
      <c r="I17" s="329"/>
      <c r="J17" s="324"/>
      <c r="K17" s="155" t="s">
        <v>33</v>
      </c>
      <c r="L17" s="156" t="s">
        <v>152</v>
      </c>
      <c r="M17" s="189" t="s">
        <v>117</v>
      </c>
      <c r="N17" s="109" t="s">
        <v>52</v>
      </c>
      <c r="O17" s="102" t="s">
        <v>53</v>
      </c>
      <c r="P17" s="204" t="s">
        <v>117</v>
      </c>
      <c r="Q17" s="205" t="s">
        <v>34</v>
      </c>
      <c r="R17" s="202" t="s">
        <v>117</v>
      </c>
      <c r="S17" s="194" t="s">
        <v>32</v>
      </c>
      <c r="T17" s="203" t="s">
        <v>116</v>
      </c>
      <c r="U17" s="202" t="s">
        <v>117</v>
      </c>
      <c r="V17" s="194" t="s">
        <v>32</v>
      </c>
      <c r="W17" s="203" t="s">
        <v>116</v>
      </c>
      <c r="X17" s="202" t="s">
        <v>117</v>
      </c>
      <c r="Y17" s="194" t="s">
        <v>32</v>
      </c>
      <c r="Z17" s="203" t="s">
        <v>116</v>
      </c>
    </row>
    <row r="18" spans="1:26" ht="23.25" thickBot="1">
      <c r="A18" s="229"/>
      <c r="B18" s="230"/>
      <c r="C18" s="231"/>
      <c r="D18" s="229"/>
      <c r="E18" s="232"/>
      <c r="F18" s="233"/>
      <c r="G18" s="234"/>
      <c r="H18" s="234"/>
      <c r="I18" s="234"/>
      <c r="J18" s="234"/>
      <c r="K18" s="235"/>
      <c r="L18" s="236"/>
      <c r="M18" s="237"/>
      <c r="N18" s="238"/>
      <c r="O18" s="239"/>
      <c r="P18" s="240"/>
      <c r="Q18" s="241"/>
      <c r="R18" s="242" t="s">
        <v>148</v>
      </c>
      <c r="S18" s="243" t="s">
        <v>149</v>
      </c>
      <c r="T18" s="244" t="s">
        <v>150</v>
      </c>
      <c r="U18" s="242" t="s">
        <v>148</v>
      </c>
      <c r="V18" s="243" t="s">
        <v>149</v>
      </c>
      <c r="W18" s="243" t="s">
        <v>150</v>
      </c>
      <c r="X18" s="242" t="s">
        <v>148</v>
      </c>
      <c r="Y18" s="243" t="s">
        <v>149</v>
      </c>
      <c r="Z18" s="244" t="s">
        <v>150</v>
      </c>
    </row>
    <row r="19" spans="1:26" ht="13.5" thickTop="1">
      <c r="A19" s="10"/>
      <c r="B19" s="11"/>
      <c r="C19" s="12"/>
      <c r="D19" s="10"/>
      <c r="E19" s="50"/>
      <c r="F19" s="51"/>
      <c r="G19" s="90"/>
      <c r="H19" s="90"/>
      <c r="I19" s="90"/>
      <c r="J19" s="90"/>
      <c r="K19" s="85"/>
      <c r="L19" s="86"/>
      <c r="M19" s="87"/>
      <c r="N19" s="212"/>
      <c r="O19" s="213"/>
      <c r="P19" s="82"/>
      <c r="Q19" s="29"/>
      <c r="R19" s="10"/>
      <c r="S19" s="44"/>
      <c r="T19" s="29"/>
      <c r="U19" s="10"/>
      <c r="V19" s="44"/>
      <c r="W19" s="29"/>
      <c r="X19" s="190"/>
      <c r="Y19" s="44"/>
      <c r="Z19" s="29"/>
    </row>
    <row r="20" spans="1:26" ht="14.25">
      <c r="A20" s="13">
        <v>1</v>
      </c>
      <c r="B20" s="14" t="s">
        <v>18</v>
      </c>
      <c r="C20" s="15" t="s">
        <v>7</v>
      </c>
      <c r="D20" s="28">
        <v>9717</v>
      </c>
      <c r="E20" s="40">
        <v>91074</v>
      </c>
      <c r="F20" s="53">
        <v>101</v>
      </c>
      <c r="G20" s="40">
        <v>9271</v>
      </c>
      <c r="H20" s="40">
        <v>118</v>
      </c>
      <c r="I20" s="40">
        <v>446</v>
      </c>
      <c r="J20" s="40">
        <v>423</v>
      </c>
      <c r="K20" s="52">
        <v>242724.13</v>
      </c>
      <c r="L20" s="54">
        <v>6740.9</v>
      </c>
      <c r="M20" s="103">
        <v>249465.03</v>
      </c>
      <c r="N20" s="151">
        <v>14931.64</v>
      </c>
      <c r="O20" s="54">
        <v>3737.25</v>
      </c>
      <c r="P20" s="83">
        <v>18668.89</v>
      </c>
      <c r="Q20" s="107">
        <v>268133.92</v>
      </c>
      <c r="R20" s="52">
        <v>249465.03</v>
      </c>
      <c r="S20" s="54">
        <v>21204.53</v>
      </c>
      <c r="T20" s="192">
        <v>60370.52</v>
      </c>
      <c r="U20" s="52">
        <v>18668.89</v>
      </c>
      <c r="V20" s="54">
        <v>1586.86</v>
      </c>
      <c r="W20" s="192">
        <v>4517.87</v>
      </c>
      <c r="X20" s="193">
        <v>268133.92</v>
      </c>
      <c r="Y20" s="245">
        <v>22791.39</v>
      </c>
      <c r="Z20" s="63">
        <v>64888.39</v>
      </c>
    </row>
    <row r="21" spans="1:26" ht="14.25">
      <c r="A21" s="16">
        <v>2</v>
      </c>
      <c r="B21" s="17" t="s">
        <v>18</v>
      </c>
      <c r="C21" s="18" t="s">
        <v>8</v>
      </c>
      <c r="D21" s="26">
        <v>2170</v>
      </c>
      <c r="E21" s="41">
        <v>33375</v>
      </c>
      <c r="F21" s="45">
        <v>29</v>
      </c>
      <c r="G21" s="41">
        <v>1769</v>
      </c>
      <c r="H21" s="41">
        <v>45</v>
      </c>
      <c r="I21" s="41">
        <v>401</v>
      </c>
      <c r="J21" s="41">
        <v>353</v>
      </c>
      <c r="K21" s="55">
        <v>46314.21</v>
      </c>
      <c r="L21" s="54">
        <v>5625.35</v>
      </c>
      <c r="M21" s="103">
        <v>51939.56</v>
      </c>
      <c r="N21" s="151">
        <v>3334.53</v>
      </c>
      <c r="O21" s="54">
        <v>1425.22</v>
      </c>
      <c r="P21" s="83">
        <v>4759.75</v>
      </c>
      <c r="Q21" s="107">
        <v>56699.31</v>
      </c>
      <c r="R21" s="52">
        <v>51939.56</v>
      </c>
      <c r="S21" s="54">
        <v>4414.84</v>
      </c>
      <c r="T21" s="192">
        <v>12569.39</v>
      </c>
      <c r="U21" s="52">
        <v>4759.75</v>
      </c>
      <c r="V21" s="54">
        <v>404.58</v>
      </c>
      <c r="W21" s="192">
        <v>1151.86</v>
      </c>
      <c r="X21" s="193">
        <v>56699.31</v>
      </c>
      <c r="Y21" s="245">
        <v>4819.42</v>
      </c>
      <c r="Z21" s="63">
        <v>13721.25</v>
      </c>
    </row>
    <row r="22" spans="1:26" ht="14.25">
      <c r="A22" s="13">
        <v>3</v>
      </c>
      <c r="B22" s="17" t="s">
        <v>18</v>
      </c>
      <c r="C22" s="18" t="s">
        <v>19</v>
      </c>
      <c r="D22" s="26">
        <v>3713</v>
      </c>
      <c r="E22" s="41">
        <v>44346</v>
      </c>
      <c r="F22" s="45">
        <v>44</v>
      </c>
      <c r="G22" s="41">
        <v>3415</v>
      </c>
      <c r="H22" s="41">
        <v>57</v>
      </c>
      <c r="I22" s="41">
        <v>298</v>
      </c>
      <c r="J22" s="41">
        <v>282</v>
      </c>
      <c r="K22" s="55">
        <v>89408.14</v>
      </c>
      <c r="L22" s="54">
        <v>4493.92</v>
      </c>
      <c r="M22" s="103">
        <v>93902.06</v>
      </c>
      <c r="N22" s="151">
        <v>5705.59</v>
      </c>
      <c r="O22" s="54">
        <v>1805.28</v>
      </c>
      <c r="P22" s="83">
        <v>7510.87</v>
      </c>
      <c r="Q22" s="107">
        <v>101412.93</v>
      </c>
      <c r="R22" s="52">
        <v>93902.06</v>
      </c>
      <c r="S22" s="54">
        <v>7981.68</v>
      </c>
      <c r="T22" s="192">
        <v>22724.28</v>
      </c>
      <c r="U22" s="52">
        <v>7510.87</v>
      </c>
      <c r="V22" s="54">
        <v>638.42</v>
      </c>
      <c r="W22" s="192">
        <v>1817.63</v>
      </c>
      <c r="X22" s="193">
        <v>101412.93</v>
      </c>
      <c r="Y22" s="245">
        <v>8620.1</v>
      </c>
      <c r="Z22" s="63">
        <v>24541.91</v>
      </c>
    </row>
    <row r="23" spans="1:26" ht="14.25">
      <c r="A23" s="16">
        <v>4</v>
      </c>
      <c r="B23" s="17" t="s">
        <v>18</v>
      </c>
      <c r="C23" s="18" t="s">
        <v>9</v>
      </c>
      <c r="D23" s="26">
        <v>9220</v>
      </c>
      <c r="E23" s="41">
        <v>80162</v>
      </c>
      <c r="F23" s="45">
        <v>79</v>
      </c>
      <c r="G23" s="41">
        <v>8883</v>
      </c>
      <c r="H23" s="41">
        <v>94</v>
      </c>
      <c r="I23" s="41">
        <v>337</v>
      </c>
      <c r="J23" s="41">
        <v>288</v>
      </c>
      <c r="K23" s="55">
        <v>232565.85</v>
      </c>
      <c r="L23" s="54">
        <v>4589.54</v>
      </c>
      <c r="M23" s="103">
        <v>237155.39</v>
      </c>
      <c r="N23" s="151">
        <v>14167.92</v>
      </c>
      <c r="O23" s="54">
        <v>2977.13</v>
      </c>
      <c r="P23" s="83">
        <v>17145.05</v>
      </c>
      <c r="Q23" s="107">
        <v>254300.44</v>
      </c>
      <c r="R23" s="52">
        <v>237155.39</v>
      </c>
      <c r="S23" s="54">
        <v>20158.23</v>
      </c>
      <c r="T23" s="192">
        <v>57391.62</v>
      </c>
      <c r="U23" s="52">
        <v>17145.05</v>
      </c>
      <c r="V23" s="54">
        <v>1457.33</v>
      </c>
      <c r="W23" s="192">
        <v>4149.1</v>
      </c>
      <c r="X23" s="193">
        <v>254300.44</v>
      </c>
      <c r="Y23" s="245">
        <v>21615.56</v>
      </c>
      <c r="Z23" s="63">
        <v>61540.72</v>
      </c>
    </row>
    <row r="24" spans="1:26" ht="14.25">
      <c r="A24" s="13">
        <v>5</v>
      </c>
      <c r="B24" s="17" t="s">
        <v>18</v>
      </c>
      <c r="C24" s="18" t="s">
        <v>20</v>
      </c>
      <c r="D24" s="26">
        <v>4251</v>
      </c>
      <c r="E24" s="41">
        <v>40949</v>
      </c>
      <c r="F24" s="45">
        <v>43</v>
      </c>
      <c r="G24" s="41">
        <v>3928</v>
      </c>
      <c r="H24" s="41">
        <v>55</v>
      </c>
      <c r="I24" s="41">
        <v>323</v>
      </c>
      <c r="J24" s="41">
        <v>284</v>
      </c>
      <c r="K24" s="55">
        <v>102838.96</v>
      </c>
      <c r="L24" s="54">
        <v>4525.78</v>
      </c>
      <c r="M24" s="103">
        <v>107364.74</v>
      </c>
      <c r="N24" s="151">
        <v>6532.3</v>
      </c>
      <c r="O24" s="54">
        <v>1741.94</v>
      </c>
      <c r="P24" s="83">
        <v>8274.24</v>
      </c>
      <c r="Q24" s="107">
        <v>115638.98</v>
      </c>
      <c r="R24" s="52">
        <v>107364.74</v>
      </c>
      <c r="S24" s="54">
        <v>9126.02</v>
      </c>
      <c r="T24" s="192">
        <v>25982.27</v>
      </c>
      <c r="U24" s="52">
        <v>8274.24</v>
      </c>
      <c r="V24" s="54">
        <v>703.31</v>
      </c>
      <c r="W24" s="192">
        <v>2002.37</v>
      </c>
      <c r="X24" s="193">
        <v>115638.98</v>
      </c>
      <c r="Y24" s="245">
        <v>9829.33</v>
      </c>
      <c r="Z24" s="63">
        <v>27984.64</v>
      </c>
    </row>
    <row r="25" spans="1:26" ht="14.25">
      <c r="A25" s="16">
        <v>6</v>
      </c>
      <c r="B25" s="17" t="s">
        <v>18</v>
      </c>
      <c r="C25" s="18" t="s">
        <v>10</v>
      </c>
      <c r="D25" s="26">
        <v>3763</v>
      </c>
      <c r="E25" s="41">
        <v>31180</v>
      </c>
      <c r="F25" s="45">
        <v>30</v>
      </c>
      <c r="G25" s="41">
        <v>3617</v>
      </c>
      <c r="H25" s="41">
        <v>36</v>
      </c>
      <c r="I25" s="41">
        <v>146</v>
      </c>
      <c r="J25" s="41">
        <v>142</v>
      </c>
      <c r="K25" s="55">
        <v>94696.66</v>
      </c>
      <c r="L25" s="54">
        <v>2262.89</v>
      </c>
      <c r="M25" s="103">
        <v>96959.55</v>
      </c>
      <c r="N25" s="151">
        <v>5782.42</v>
      </c>
      <c r="O25" s="54">
        <v>1140.18</v>
      </c>
      <c r="P25" s="83">
        <v>6922.6</v>
      </c>
      <c r="Q25" s="107">
        <v>103882.15</v>
      </c>
      <c r="R25" s="52">
        <v>96959.55</v>
      </c>
      <c r="S25" s="54">
        <v>8241.57</v>
      </c>
      <c r="T25" s="192">
        <v>23464.22</v>
      </c>
      <c r="U25" s="52">
        <v>6922.6</v>
      </c>
      <c r="V25" s="54">
        <v>588.42</v>
      </c>
      <c r="W25" s="192">
        <v>1675.27</v>
      </c>
      <c r="X25" s="193">
        <v>103882.15</v>
      </c>
      <c r="Y25" s="245">
        <v>8829.99</v>
      </c>
      <c r="Z25" s="63">
        <v>25139.49</v>
      </c>
    </row>
    <row r="26" spans="1:26" ht="14.25">
      <c r="A26" s="13">
        <v>7</v>
      </c>
      <c r="B26" s="17" t="s">
        <v>18</v>
      </c>
      <c r="C26" s="18" t="s">
        <v>11</v>
      </c>
      <c r="D26" s="26">
        <v>3343</v>
      </c>
      <c r="E26" s="41">
        <v>37666</v>
      </c>
      <c r="F26" s="45">
        <v>36</v>
      </c>
      <c r="G26" s="41">
        <v>3061</v>
      </c>
      <c r="H26" s="41">
        <v>47</v>
      </c>
      <c r="I26" s="41">
        <v>282</v>
      </c>
      <c r="J26" s="41">
        <v>263</v>
      </c>
      <c r="K26" s="55">
        <v>80140.05</v>
      </c>
      <c r="L26" s="54">
        <v>4191.15</v>
      </c>
      <c r="M26" s="103">
        <v>84331.2</v>
      </c>
      <c r="N26" s="151">
        <v>5137.02</v>
      </c>
      <c r="O26" s="54">
        <v>1488.57</v>
      </c>
      <c r="P26" s="83">
        <v>6625.59</v>
      </c>
      <c r="Q26" s="107">
        <v>90956.79</v>
      </c>
      <c r="R26" s="52">
        <v>84331.2</v>
      </c>
      <c r="S26" s="54">
        <v>7168.18</v>
      </c>
      <c r="T26" s="192">
        <v>20408.16</v>
      </c>
      <c r="U26" s="52">
        <v>6625.59</v>
      </c>
      <c r="V26" s="54">
        <v>563.18</v>
      </c>
      <c r="W26" s="192">
        <v>1603.39</v>
      </c>
      <c r="X26" s="193">
        <v>90956.79</v>
      </c>
      <c r="Y26" s="245">
        <v>7731.36</v>
      </c>
      <c r="Z26" s="63">
        <v>22011.55</v>
      </c>
    </row>
    <row r="27" spans="1:26" ht="14.25">
      <c r="A27" s="16">
        <v>8</v>
      </c>
      <c r="B27" s="17" t="s">
        <v>18</v>
      </c>
      <c r="C27" s="18" t="s">
        <v>21</v>
      </c>
      <c r="D27" s="26">
        <v>7126</v>
      </c>
      <c r="E27" s="41">
        <v>55242</v>
      </c>
      <c r="F27" s="45">
        <v>62</v>
      </c>
      <c r="G27" s="41">
        <v>6918</v>
      </c>
      <c r="H27" s="41">
        <v>70</v>
      </c>
      <c r="I27" s="41">
        <v>208</v>
      </c>
      <c r="J27" s="41">
        <v>171</v>
      </c>
      <c r="K27" s="55">
        <v>181120.19</v>
      </c>
      <c r="L27" s="54">
        <v>2725.03</v>
      </c>
      <c r="M27" s="103">
        <v>183845.22</v>
      </c>
      <c r="N27" s="151">
        <v>10950.18</v>
      </c>
      <c r="O27" s="54">
        <v>2217.01</v>
      </c>
      <c r="P27" s="83">
        <v>13167.19</v>
      </c>
      <c r="Q27" s="107">
        <v>197012.41</v>
      </c>
      <c r="R27" s="52">
        <v>183845.22</v>
      </c>
      <c r="S27" s="54">
        <v>15626.77</v>
      </c>
      <c r="T27" s="192">
        <v>44490.57</v>
      </c>
      <c r="U27" s="52">
        <v>13167.19</v>
      </c>
      <c r="V27" s="54">
        <v>1119.21</v>
      </c>
      <c r="W27" s="192">
        <v>3186.46</v>
      </c>
      <c r="X27" s="193">
        <v>197012.41</v>
      </c>
      <c r="Y27" s="245">
        <v>16745.98</v>
      </c>
      <c r="Z27" s="63">
        <v>47677.03</v>
      </c>
    </row>
    <row r="28" spans="1:26" ht="14.25">
      <c r="A28" s="16">
        <v>9</v>
      </c>
      <c r="B28" s="17" t="s">
        <v>18</v>
      </c>
      <c r="C28" s="18" t="s">
        <v>12</v>
      </c>
      <c r="D28" s="26">
        <v>3195</v>
      </c>
      <c r="E28" s="41">
        <v>34019</v>
      </c>
      <c r="F28" s="45">
        <v>36</v>
      </c>
      <c r="G28" s="41">
        <v>2999</v>
      </c>
      <c r="H28" s="41">
        <v>42</v>
      </c>
      <c r="I28" s="41">
        <v>196</v>
      </c>
      <c r="J28" s="41">
        <v>196</v>
      </c>
      <c r="K28" s="55">
        <v>78516.82</v>
      </c>
      <c r="L28" s="54">
        <v>3123.42</v>
      </c>
      <c r="M28" s="103">
        <v>81640.24</v>
      </c>
      <c r="N28" s="151">
        <v>4909.6</v>
      </c>
      <c r="O28" s="54">
        <v>1330.21</v>
      </c>
      <c r="P28" s="83">
        <v>6239.81</v>
      </c>
      <c r="Q28" s="107">
        <v>87880.05</v>
      </c>
      <c r="R28" s="52">
        <v>81640.24</v>
      </c>
      <c r="S28" s="54">
        <v>6939.44</v>
      </c>
      <c r="T28" s="192">
        <v>19756.92</v>
      </c>
      <c r="U28" s="52">
        <v>6239.81</v>
      </c>
      <c r="V28" s="54">
        <v>530.38</v>
      </c>
      <c r="W28" s="192">
        <v>1510.03</v>
      </c>
      <c r="X28" s="193">
        <v>87880.05</v>
      </c>
      <c r="Y28" s="245">
        <v>7469.82</v>
      </c>
      <c r="Z28" s="63">
        <v>21266.95</v>
      </c>
    </row>
    <row r="29" spans="1:26" ht="15" thickBot="1">
      <c r="A29" s="19"/>
      <c r="B29" s="20"/>
      <c r="C29" s="21"/>
      <c r="D29" s="9"/>
      <c r="E29" s="42"/>
      <c r="F29" s="44"/>
      <c r="G29" s="50"/>
      <c r="H29" s="50"/>
      <c r="I29" s="50"/>
      <c r="J29" s="50"/>
      <c r="K29" s="92"/>
      <c r="L29" s="56"/>
      <c r="M29" s="104"/>
      <c r="N29" s="11"/>
      <c r="O29" s="11"/>
      <c r="P29" s="11"/>
      <c r="Q29" s="108"/>
      <c r="R29" s="10"/>
      <c r="S29" s="44"/>
      <c r="T29" s="29"/>
      <c r="U29" s="10"/>
      <c r="V29" s="44"/>
      <c r="W29" s="29"/>
      <c r="X29" s="190"/>
      <c r="Y29" s="44"/>
      <c r="Z29" s="29"/>
    </row>
    <row r="30" spans="1:26" ht="15" thickBot="1">
      <c r="A30" s="22"/>
      <c r="B30" s="23"/>
      <c r="C30" s="24" t="s">
        <v>5</v>
      </c>
      <c r="D30" s="27">
        <f aca="true" t="shared" si="0" ref="D30:M30">SUM(D20:D28)</f>
        <v>46498</v>
      </c>
      <c r="E30" s="43">
        <f t="shared" si="0"/>
        <v>448013</v>
      </c>
      <c r="F30" s="46">
        <f t="shared" si="0"/>
        <v>460</v>
      </c>
      <c r="G30" s="46">
        <f t="shared" si="0"/>
        <v>43861</v>
      </c>
      <c r="H30" s="46">
        <f t="shared" si="0"/>
        <v>564</v>
      </c>
      <c r="I30" s="46">
        <f t="shared" si="0"/>
        <v>2637</v>
      </c>
      <c r="J30" s="46">
        <f t="shared" si="0"/>
        <v>2402</v>
      </c>
      <c r="K30" s="60">
        <f t="shared" si="0"/>
        <v>1148325.0100000002</v>
      </c>
      <c r="L30" s="61">
        <f t="shared" si="0"/>
        <v>38277.979999999996</v>
      </c>
      <c r="M30" s="62">
        <f t="shared" si="0"/>
        <v>1186602.99</v>
      </c>
      <c r="N30" s="57">
        <f aca="true" t="shared" si="1" ref="N30:Z30">SUM(N20:N28)</f>
        <v>71451.20000000001</v>
      </c>
      <c r="O30" s="47">
        <f t="shared" si="1"/>
        <v>17862.79</v>
      </c>
      <c r="P30" s="47">
        <f t="shared" si="1"/>
        <v>89313.98999999999</v>
      </c>
      <c r="Q30" s="47">
        <f t="shared" si="1"/>
        <v>1275916.98</v>
      </c>
      <c r="R30" s="60">
        <f t="shared" si="1"/>
        <v>1186602.99</v>
      </c>
      <c r="S30" s="61">
        <f t="shared" si="1"/>
        <v>100861.26</v>
      </c>
      <c r="T30" s="62">
        <f t="shared" si="1"/>
        <v>287157.94999999995</v>
      </c>
      <c r="U30" s="60">
        <f t="shared" si="1"/>
        <v>89313.98999999999</v>
      </c>
      <c r="V30" s="61">
        <f t="shared" si="1"/>
        <v>7591.6900000000005</v>
      </c>
      <c r="W30" s="61">
        <f t="shared" si="1"/>
        <v>21613.979999999996</v>
      </c>
      <c r="X30" s="191">
        <f t="shared" si="1"/>
        <v>1275916.98</v>
      </c>
      <c r="Y30" s="61">
        <f t="shared" si="1"/>
        <v>108452.95000000001</v>
      </c>
      <c r="Z30" s="62">
        <f t="shared" si="1"/>
        <v>308771.93</v>
      </c>
    </row>
    <row r="32" spans="3:25" ht="14.25">
      <c r="C32" s="69"/>
      <c r="F32" s="31"/>
      <c r="G32" s="31"/>
      <c r="H32" s="31"/>
      <c r="I32" s="31"/>
      <c r="J32" s="31"/>
      <c r="K32" s="48"/>
      <c r="L32" s="48"/>
      <c r="M32" s="162"/>
      <c r="N32" s="158"/>
      <c r="O32" s="158"/>
      <c r="P32" s="163"/>
      <c r="Q32" s="164"/>
      <c r="X32" s="158"/>
      <c r="Y32" s="158"/>
    </row>
    <row r="33" spans="4:5" ht="12.75">
      <c r="D33" s="25"/>
      <c r="E33" s="25"/>
    </row>
    <row r="34" spans="17:25" ht="12.75">
      <c r="Q34" s="158"/>
      <c r="X34" s="48"/>
      <c r="Y34" s="48"/>
    </row>
    <row r="35" ht="12.75">
      <c r="Q35" s="158"/>
    </row>
  </sheetData>
  <mergeCells count="26"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  <mergeCell ref="B15:B17"/>
    <mergeCell ref="C15:C17"/>
    <mergeCell ref="K16:M16"/>
    <mergeCell ref="D16:D17"/>
    <mergeCell ref="F15:G16"/>
    <mergeCell ref="J15:J17"/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Franca</cp:lastModifiedBy>
  <cp:lastPrinted>2006-03-01T08:11:24Z</cp:lastPrinted>
  <dcterms:created xsi:type="dcterms:W3CDTF">1996-11-05T10:16:36Z</dcterms:created>
  <dcterms:modified xsi:type="dcterms:W3CDTF">2006-03-13T08:36:14Z</dcterms:modified>
  <cp:category/>
  <cp:version/>
  <cp:contentType/>
  <cp:contentStatus/>
</cp:coreProperties>
</file>