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riteri " sheetId="1" r:id="rId1"/>
    <sheet name="Pc" sheetId="2" r:id="rId2"/>
    <sheet name="TOTALI" sheetId="3" r:id="rId3"/>
  </sheets>
  <definedNames>
    <definedName name="_xlnm.Print_Area" localSheetId="0">'Criteri '!$A$1:$O$54</definedName>
    <definedName name="_xlnm.Print_Area" localSheetId="1">'Pc'!$A$1:$N$60</definedName>
    <definedName name="_xlnm.Print_Area" localSheetId="2">'TOTALI'!$A$1:$Z$30</definedName>
  </definedNames>
  <calcPr fullCalcOnLoad="1"/>
</workbook>
</file>

<file path=xl/sharedStrings.xml><?xml version="1.0" encoding="utf-8"?>
<sst xmlns="http://schemas.openxmlformats.org/spreadsheetml/2006/main" count="228" uniqueCount="131">
  <si>
    <t>TOTALI</t>
  </si>
  <si>
    <t>provincia</t>
  </si>
  <si>
    <t>denominazione istituzione scolastica</t>
  </si>
  <si>
    <t>tot.stranper ISA</t>
  </si>
  <si>
    <t>% (A)</t>
  </si>
  <si>
    <t>PC</t>
  </si>
  <si>
    <t>TOTALE</t>
  </si>
  <si>
    <t>Totali</t>
  </si>
  <si>
    <t>Cittadini stranieri CSA Piacenza</t>
  </si>
  <si>
    <t>Bologna</t>
  </si>
  <si>
    <t>Ferrara</t>
  </si>
  <si>
    <t>Modena</t>
  </si>
  <si>
    <t>Piacenza</t>
  </si>
  <si>
    <t>Ravenna</t>
  </si>
  <si>
    <t>Rimini</t>
  </si>
  <si>
    <t>cod</t>
  </si>
  <si>
    <t>DENOMINAZIONE</t>
  </si>
  <si>
    <t xml:space="preserve">    S E D E</t>
  </si>
  <si>
    <t>Centro Servizi Amministrativi</t>
  </si>
  <si>
    <t>Forlì</t>
  </si>
  <si>
    <t>Parma</t>
  </si>
  <si>
    <t>Reggio Emilia</t>
  </si>
  <si>
    <t>n° alunni</t>
  </si>
  <si>
    <t>Ministero dell' Istruzione, dell' Università e della Ricerca</t>
  </si>
  <si>
    <t>UFFICIO SCOLASTICO REGIONALE PER L'EMILIA ROMAGNA</t>
  </si>
  <si>
    <t>DIREZIONE GENERALE</t>
  </si>
  <si>
    <t xml:space="preserve">Scuole con Alunni Stranieri =/&gt; 5% </t>
  </si>
  <si>
    <t>n° Scuole</t>
  </si>
  <si>
    <t>tot.Alunni per ISA</t>
  </si>
  <si>
    <t xml:space="preserve"> Stranieri</t>
  </si>
  <si>
    <t>Alunni</t>
  </si>
  <si>
    <t xml:space="preserve"> Alunni </t>
  </si>
  <si>
    <t>IRAP</t>
  </si>
  <si>
    <t xml:space="preserve">  Alunni Stanieri =/&gt;5%</t>
  </si>
  <si>
    <t>LORDO Dipendente</t>
  </si>
  <si>
    <t>ASSEGNAZIONE FONDI</t>
  </si>
  <si>
    <t xml:space="preserve">TOTALE </t>
  </si>
  <si>
    <t>DISPONIBILITA' FINANZIARIA Capitolo 2886 artt. 1,2,3</t>
  </si>
  <si>
    <t>1)</t>
  </si>
  <si>
    <t>2)</t>
  </si>
  <si>
    <t>importo</t>
  </si>
  <si>
    <t>TOTALE RIPARTO</t>
  </si>
  <si>
    <t xml:space="preserve">FINANZIAMENTO PER LE MISURE INCENTIVANTI PER PROGETTI RELATIVI ALLE AREE A RISCHIO, A FORTE PROCESSO IMMIGRATORIO E CONTRO L'EMARGINAZIONE SCOLASTICA </t>
  </si>
  <si>
    <t>CRITERIO 1</t>
  </si>
  <si>
    <t>CRITERIO 2</t>
  </si>
  <si>
    <t>IMPORTO LORDO DIPENDENTE CRITERIO 1</t>
  </si>
  <si>
    <t>IMPORTO LORDO DIPENDENTE CRITERIO 2</t>
  </si>
  <si>
    <t>RIPARTO FONDI</t>
  </si>
  <si>
    <t>QUOTA   I.S.A.</t>
  </si>
  <si>
    <t>n° Scuole con stranieri</t>
  </si>
  <si>
    <t>QUOTA  C.S.A</t>
  </si>
  <si>
    <t xml:space="preserve"> CRITERI DI RIPARTO </t>
  </si>
  <si>
    <t>80%                 totale stranieri</t>
  </si>
  <si>
    <t>20%                   n° Scuole con stranieri</t>
  </si>
  <si>
    <t>valore pro-capite</t>
  </si>
  <si>
    <t>valore per Scuola</t>
  </si>
  <si>
    <t>totale n° stranieri</t>
  </si>
  <si>
    <t>Totale per C.S.A.</t>
  </si>
  <si>
    <t>C.S.A per progetti</t>
  </si>
  <si>
    <t>Ufficio I -  Diritto allo Studio e Sostegno all' Associazionismo</t>
  </si>
  <si>
    <t>Ufficio VI -  Risorse Finanziarie</t>
  </si>
  <si>
    <t>Alunni stranieri &lt;5%</t>
  </si>
  <si>
    <t>Totale per I.S.A.</t>
  </si>
  <si>
    <t>Ufficio I - Diritto allo Studio e Sostegno all' Associazionismo</t>
  </si>
  <si>
    <t>UfficioVI -  Risorse Finanziarie</t>
  </si>
  <si>
    <t>3)</t>
  </si>
  <si>
    <t>CIRCOLARE MINISTERIALE N. 91 DEL 21/12/2005</t>
  </si>
  <si>
    <t xml:space="preserve"> RIPARTO FONDI C.C.N.L 2002/2005 ART.9 - A.S. 2005/2006</t>
  </si>
  <si>
    <t>CRITERI  C.C. INTEGRATIVA REGIONALE DEL 02 marzo 2006</t>
  </si>
  <si>
    <r>
      <t xml:space="preserve"> RIPARTO FONDI   </t>
    </r>
    <r>
      <rPr>
        <b/>
        <i/>
        <sz val="12"/>
        <rFont val="Arial"/>
        <family val="2"/>
      </rPr>
      <t>ANNO SCOLASTICO 2005/2006 - E. F. 2006</t>
    </r>
  </si>
  <si>
    <t>C.C.N.L - COMPARTO SCUOLA 2002-2005  - ART. 9</t>
  </si>
  <si>
    <t>I.C.CASTEL SAN GIOVANNI</t>
  </si>
  <si>
    <t>I.C. BORGONOVO</t>
  </si>
  <si>
    <t>I.C. PIANELLO V.T.</t>
  </si>
  <si>
    <t>I.C. CORTEMAGGIORE</t>
  </si>
  <si>
    <t>I.C. CADEO - ROVELETO</t>
  </si>
  <si>
    <t>I.C. ROTTOFRENO SAN NICOLO'</t>
  </si>
  <si>
    <t>I.C. BOBBIO</t>
  </si>
  <si>
    <t>I.C. MONTICELLI D'ONGINA</t>
  </si>
  <si>
    <t>I.C. FIORENZUOLA D'ARDA</t>
  </si>
  <si>
    <t>I.C. CASTELL'ARQUATO</t>
  </si>
  <si>
    <t>I.C. CARPANETO PIACENTINO</t>
  </si>
  <si>
    <t>I.C. PONTEDELL'OLIO</t>
  </si>
  <si>
    <t>I.C. LUGAGNANO V. A.</t>
  </si>
  <si>
    <t>I.C. PODENZANO</t>
  </si>
  <si>
    <t>I.C. RIVERGARO</t>
  </si>
  <si>
    <t>I.C. BETTOLA</t>
  </si>
  <si>
    <t>S.M. "FAUSTINI-A.FRANK" - PC</t>
  </si>
  <si>
    <t>S.M. "DANTE-CARDUCCI" -   PC</t>
  </si>
  <si>
    <t>S.M. "CALVINO"- PC</t>
  </si>
  <si>
    <t>S.M. "NICOLINI" - PC</t>
  </si>
  <si>
    <t>Ist. ST. Romagnosi" "Casali" PC</t>
  </si>
  <si>
    <t>Ist. St. "Marconi" "Da Vinci" PC</t>
  </si>
  <si>
    <t>Ist. St. "Tramello" PC</t>
  </si>
  <si>
    <t>Ist. St. "Mattei" Fiorenzuola</t>
  </si>
  <si>
    <t>Is. St. "Volta" C. San Giovanni</t>
  </si>
  <si>
    <t>IS.St. "Raineri" "Marcora" PC</t>
  </si>
  <si>
    <t>Liceo Scient. "Respighi" PC</t>
  </si>
  <si>
    <t>Liceo Art. "Cassinari"  PC</t>
  </si>
  <si>
    <t>Ist. Mag.le "Colombini" PC</t>
  </si>
  <si>
    <t>Liceo Cl. "Gioia" PC</t>
  </si>
  <si>
    <t xml:space="preserve">TOTALE LORDO DIPENDENTE </t>
  </si>
  <si>
    <t>ONERI a CARICO dello STATO</t>
  </si>
  <si>
    <t>Totale lordo dipendente</t>
  </si>
  <si>
    <t>TOTALE            I.S.A. + C.S.A.</t>
  </si>
  <si>
    <t>D.D. 2° CIRCOLO - "Alberoni" - PC</t>
  </si>
  <si>
    <t>D.D. 4° CIRCOLO "De Amicis" PC</t>
  </si>
  <si>
    <t>D.D. 3° CIRCOLO "Taverna"   PC</t>
  </si>
  <si>
    <t>D.D. 5° CIRCOLO -"V. Da Feltre"  PC</t>
  </si>
  <si>
    <t>D.D. 7° CIRCOLO - "Pezzani" PC</t>
  </si>
  <si>
    <t>D.D. 8° CIRCOLO "Don Minzoni" PC</t>
  </si>
  <si>
    <t>Alunni stanieri =/&gt;</t>
  </si>
  <si>
    <t>Alunni stranieri &lt;</t>
  </si>
  <si>
    <t>con almeno alunni</t>
  </si>
  <si>
    <t>Scuole con alunni =/&gt;</t>
  </si>
  <si>
    <t xml:space="preserve">Scuole con stranieri  &lt; </t>
  </si>
  <si>
    <t>e almeno</t>
  </si>
  <si>
    <t>alunni stranieri</t>
  </si>
  <si>
    <t>1^</t>
  </si>
  <si>
    <t>CRITERIO</t>
  </si>
  <si>
    <t>2^</t>
  </si>
  <si>
    <t xml:space="preserve">3^ </t>
  </si>
  <si>
    <t xml:space="preserve">CRITERIO  </t>
  </si>
  <si>
    <t xml:space="preserve">importo </t>
  </si>
  <si>
    <t>CRITERI  ACCORDO INTEGRATIVO REGIONALE DEL 2 marzo 2006</t>
  </si>
  <si>
    <t>Cap. 2886 artt.1,2,3</t>
  </si>
  <si>
    <t>Cap. 2887 art. 2</t>
  </si>
  <si>
    <t>Cap. 2888 art. 2</t>
  </si>
  <si>
    <t>RIPARTO FONDI   LORDO DIPENDENTE</t>
  </si>
  <si>
    <t xml:space="preserve">N° Alunni stranieri &gt;=10 in scuole &lt;5% </t>
  </si>
  <si>
    <t>Alunni stranieri &lt;5% con almeno 15 alunni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</si>
</sst>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_-* #,##0.0000_-;\-* #,##0.0000_-;_-* &quot;-&quot;_-;_-@_-"/>
    <numFmt numFmtId="189" formatCode="0.000"/>
    <numFmt numFmtId="190" formatCode="_-* #,##0.000_-;\-* #,##0.000_-;_-* &quot;-&quot;???_-;_-@_-"/>
    <numFmt numFmtId="191" formatCode="0.0"/>
    <numFmt numFmtId="192" formatCode="_-* #,##0.00_-;\-* #,##0.00_-;_-* &quot;-&quot;???_-;_-@_-"/>
    <numFmt numFmtId="193" formatCode="[$€-2]\ #,##0.00;[Red]\-[$€-2]\ #,##0.00"/>
    <numFmt numFmtId="194" formatCode="_-[$€-2]\ * #,##0_-;\-[$€-2]\ * #,##0_-;_-[$€-2]\ * &quot;-&quot;_-;_-@_-"/>
    <numFmt numFmtId="195" formatCode="_-[$€-2]\ * #,##0.00_-;\-[$€-2]\ * #,##0.00_-;_-[$€-2]\ * &quot;-&quot;??_-"/>
    <numFmt numFmtId="196" formatCode="_-[$€-2]\ * #,##0.0_-;\-[$€-2]\ * #,##0.0_-;_-[$€-2]\ * &quot;-&quot;_-;_-@_-"/>
    <numFmt numFmtId="197" formatCode="_-[$€-2]\ * #,##0.00_-;\-[$€-2]\ * #,##0.00_-;_-[$€-2]\ * &quot;-&quot;_-;_-@_-"/>
    <numFmt numFmtId="198" formatCode="0.000000"/>
    <numFmt numFmtId="199" formatCode="0.00000"/>
    <numFmt numFmtId="200" formatCode="0.0000"/>
    <numFmt numFmtId="201" formatCode="_-[$€-2]\ * #,##0.00_-;\-[$€-2]\ * #,##0.00_-;_-[$€-2]\ * &quot;-&quot;??_-;_-@_-"/>
    <numFmt numFmtId="202" formatCode="_-* #,##0.00\ [$€-1]_-;\-* #,##0.00\ [$€-1]_-;_-* &quot;-&quot;??\ [$€-1]_-;_-@_-"/>
    <numFmt numFmtId="203" formatCode="_-* #,##0.0_-;\-* #,##0.0_-;_-* &quot;-&quot;??_-;_-@_-"/>
    <numFmt numFmtId="204" formatCode="_-* #,##0_-;\-* #,##0_-;_-* &quot;-&quot;??_-;_-@_-"/>
    <numFmt numFmtId="205" formatCode="0.0000000"/>
    <numFmt numFmtId="206" formatCode="_-[$€-2]\ * #,##0.000_-;\-[$€-2]\ * #,##0.000_-;_-[$€-2]\ * &quot;-&quot;??_-"/>
    <numFmt numFmtId="207" formatCode="_-[$€-2]\ * #,##0.0000_-;\-[$€-2]\ * #,##0.0000_-;_-[$€-2]\ * &quot;-&quot;??_-"/>
    <numFmt numFmtId="208" formatCode="_-[$€-2]\ * #,##0.00000_-;\-[$€-2]\ * #,##0.00000_-;_-[$€-2]\ * &quot;-&quot;??_-"/>
    <numFmt numFmtId="209" formatCode="_-[$€-2]\ * #,##0.000000_-;\-[$€-2]\ * #,##0.000000_-;_-[$€-2]\ * &quot;-&quot;??_-"/>
    <numFmt numFmtId="210" formatCode="_-[$€-2]\ * #,##0.0000000_-;\-[$€-2]\ * #,##0.0000000_-;_-[$€-2]\ * &quot;-&quot;??_-"/>
    <numFmt numFmtId="211" formatCode="_-[$€-2]\ * #,##0.00000000_-;\-[$€-2]\ * #,##0.00000000_-;_-[$€-2]\ * &quot;-&quot;??_-"/>
    <numFmt numFmtId="212" formatCode="_-[$€-2]\ * #,##0.000_-;\-[$€-2]\ * #,##0.000_-;_-[$€-2]\ * &quot;-&quot;_-;_-@_-"/>
    <numFmt numFmtId="213" formatCode="_-[$€-2]\ * #,##0.0000_-;\-[$€-2]\ * #,##0.0000_-;_-[$€-2]\ * &quot;-&quot;_-;_-@_-"/>
    <numFmt numFmtId="214" formatCode="#,##0.00_ ;\-#,##0.00\ "/>
  </numFmts>
  <fonts count="27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Edwardian Script ITC"/>
      <family val="4"/>
    </font>
    <font>
      <b/>
      <i/>
      <u val="single"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MS Sans Serif"/>
      <family val="0"/>
    </font>
    <font>
      <b/>
      <sz val="11"/>
      <name val="Times New Roman"/>
      <family val="1"/>
    </font>
    <font>
      <i/>
      <sz val="10"/>
      <name val="Arial"/>
      <family val="2"/>
    </font>
    <font>
      <b/>
      <i/>
      <sz val="20"/>
      <name val="Monotype Corsiva"/>
      <family val="4"/>
    </font>
    <font>
      <b/>
      <i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0" fillId="0" borderId="3" xfId="17" applyBorder="1" applyAlignment="1">
      <alignment/>
    </xf>
    <xf numFmtId="41" fontId="4" fillId="0" borderId="18" xfId="0" applyNumberFormat="1" applyFont="1" applyBorder="1" applyAlignment="1">
      <alignment/>
    </xf>
    <xf numFmtId="41" fontId="0" fillId="0" borderId="9" xfId="17" applyBorder="1" applyAlignment="1">
      <alignment/>
    </xf>
    <xf numFmtId="0" fontId="0" fillId="0" borderId="8" xfId="0" applyBorder="1" applyAlignment="1">
      <alignment/>
    </xf>
    <xf numFmtId="186" fontId="4" fillId="0" borderId="19" xfId="17" applyNumberFormat="1" applyFont="1" applyFill="1" applyBorder="1" applyAlignment="1">
      <alignment/>
    </xf>
    <xf numFmtId="0" fontId="0" fillId="0" borderId="20" xfId="0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41" fontId="9" fillId="0" borderId="19" xfId="17" applyNumberFormat="1" applyFont="1" applyFill="1" applyBorder="1" applyAlignment="1">
      <alignment/>
    </xf>
    <xf numFmtId="0" fontId="2" fillId="2" borderId="21" xfId="0" applyFont="1" applyFill="1" applyBorder="1" applyAlignment="1">
      <alignment horizontal="center" vertical="center" wrapText="1"/>
    </xf>
    <xf numFmtId="41" fontId="9" fillId="0" borderId="22" xfId="17" applyNumberFormat="1" applyFont="1" applyFill="1" applyBorder="1" applyAlignment="1">
      <alignment/>
    </xf>
    <xf numFmtId="0" fontId="1" fillId="2" borderId="23" xfId="0" applyFont="1" applyFill="1" applyBorder="1" applyAlignment="1">
      <alignment horizontal="center" vertical="center" wrapText="1"/>
    </xf>
    <xf numFmtId="186" fontId="4" fillId="0" borderId="17" xfId="17" applyNumberFormat="1" applyFont="1" applyFill="1" applyBorder="1" applyAlignment="1">
      <alignment/>
    </xf>
    <xf numFmtId="41" fontId="0" fillId="0" borderId="12" xfId="17" applyBorder="1" applyAlignment="1">
      <alignment/>
    </xf>
    <xf numFmtId="41" fontId="0" fillId="0" borderId="24" xfId="17" applyBorder="1" applyAlignment="1">
      <alignment/>
    </xf>
    <xf numFmtId="0" fontId="0" fillId="0" borderId="25" xfId="0" applyBorder="1" applyAlignment="1">
      <alignment/>
    </xf>
    <xf numFmtId="41" fontId="4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1" fontId="0" fillId="0" borderId="28" xfId="17" applyBorder="1" applyAlignment="1">
      <alignment/>
    </xf>
    <xf numFmtId="41" fontId="4" fillId="0" borderId="29" xfId="0" applyNumberFormat="1" applyFont="1" applyBorder="1" applyAlignment="1">
      <alignment/>
    </xf>
    <xf numFmtId="186" fontId="4" fillId="0" borderId="30" xfId="0" applyNumberFormat="1" applyFont="1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 horizontal="center"/>
    </xf>
    <xf numFmtId="186" fontId="0" fillId="0" borderId="9" xfId="17" applyNumberFormat="1" applyBorder="1" applyAlignment="1">
      <alignment/>
    </xf>
    <xf numFmtId="41" fontId="0" fillId="0" borderId="32" xfId="17" applyBorder="1" applyAlignment="1">
      <alignment/>
    </xf>
    <xf numFmtId="186" fontId="0" fillId="0" borderId="32" xfId="17" applyNumberFormat="1" applyBorder="1" applyAlignment="1">
      <alignment/>
    </xf>
    <xf numFmtId="186" fontId="0" fillId="0" borderId="3" xfId="17" applyNumberFormat="1" applyBorder="1" applyAlignment="1">
      <alignment/>
    </xf>
    <xf numFmtId="186" fontId="0" fillId="0" borderId="27" xfId="17" applyNumberFormat="1" applyBorder="1" applyAlignment="1">
      <alignment/>
    </xf>
    <xf numFmtId="186" fontId="4" fillId="0" borderId="17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186" fontId="4" fillId="0" borderId="34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2" xfId="0" applyNumberFormat="1" applyFont="1" applyBorder="1" applyAlignment="1">
      <alignment/>
    </xf>
    <xf numFmtId="43" fontId="0" fillId="0" borderId="11" xfId="0" applyNumberFormat="1" applyBorder="1" applyAlignment="1">
      <alignment/>
    </xf>
    <xf numFmtId="186" fontId="9" fillId="0" borderId="35" xfId="17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187" fontId="9" fillId="0" borderId="0" xfId="17" applyNumberFormat="1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/>
    </xf>
    <xf numFmtId="190" fontId="16" fillId="0" borderId="0" xfId="0" applyNumberFormat="1" applyFont="1" applyAlignment="1">
      <alignment/>
    </xf>
    <xf numFmtId="193" fontId="0" fillId="0" borderId="0" xfId="0" applyNumberFormat="1" applyAlignment="1">
      <alignment/>
    </xf>
    <xf numFmtId="195" fontId="4" fillId="0" borderId="0" xfId="15" applyFont="1" applyAlignment="1">
      <alignment/>
    </xf>
    <xf numFmtId="195" fontId="16" fillId="0" borderId="0" xfId="15" applyFont="1" applyAlignment="1">
      <alignment/>
    </xf>
    <xf numFmtId="19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87" fontId="3" fillId="0" borderId="0" xfId="17" applyNumberFormat="1" applyFont="1" applyAlignment="1">
      <alignment/>
    </xf>
    <xf numFmtId="186" fontId="0" fillId="0" borderId="31" xfId="17" applyNumberFormat="1" applyBorder="1" applyAlignment="1">
      <alignment/>
    </xf>
    <xf numFmtId="186" fontId="4" fillId="0" borderId="12" xfId="17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86" fontId="9" fillId="0" borderId="22" xfId="17" applyNumberFormat="1" applyFont="1" applyFill="1" applyBorder="1" applyAlignment="1">
      <alignment/>
    </xf>
    <xf numFmtId="186" fontId="0" fillId="0" borderId="7" xfId="17" applyNumberFormat="1" applyBorder="1" applyAlignment="1">
      <alignment/>
    </xf>
    <xf numFmtId="195" fontId="4" fillId="0" borderId="0" xfId="1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195" fontId="4" fillId="0" borderId="0" xfId="0" applyNumberFormat="1" applyFont="1" applyAlignment="1">
      <alignment/>
    </xf>
    <xf numFmtId="0" fontId="21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1" fontId="10" fillId="0" borderId="0" xfId="17" applyFont="1" applyAlignment="1">
      <alignment horizontal="right"/>
    </xf>
    <xf numFmtId="9" fontId="5" fillId="0" borderId="36" xfId="0" applyNumberFormat="1" applyFont="1" applyBorder="1" applyAlignment="1">
      <alignment horizontal="center" vertical="center" wrapText="1"/>
    </xf>
    <xf numFmtId="186" fontId="4" fillId="0" borderId="11" xfId="17" applyNumberFormat="1" applyFont="1" applyBorder="1" applyAlignment="1">
      <alignment/>
    </xf>
    <xf numFmtId="186" fontId="4" fillId="0" borderId="8" xfId="17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95" fontId="4" fillId="0" borderId="0" xfId="15" applyFont="1" applyAlignment="1">
      <alignment horizontal="right"/>
    </xf>
    <xf numFmtId="186" fontId="4" fillId="0" borderId="11" xfId="0" applyNumberFormat="1" applyFont="1" applyBorder="1" applyAlignment="1">
      <alignment/>
    </xf>
    <xf numFmtId="0" fontId="4" fillId="0" borderId="37" xfId="0" applyFont="1" applyBorder="1" applyAlignment="1">
      <alignment/>
    </xf>
    <xf numFmtId="9" fontId="0" fillId="0" borderId="38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86" fontId="0" fillId="0" borderId="0" xfId="17" applyNumberFormat="1" applyAlignment="1">
      <alignment/>
    </xf>
    <xf numFmtId="195" fontId="0" fillId="0" borderId="0" xfId="15" applyFill="1" applyBorder="1" applyAlignment="1">
      <alignment/>
    </xf>
    <xf numFmtId="41" fontId="0" fillId="0" borderId="0" xfId="17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41" fontId="4" fillId="0" borderId="0" xfId="17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195" fontId="3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201" fontId="16" fillId="0" borderId="0" xfId="0" applyNumberFormat="1" applyFont="1" applyAlignment="1">
      <alignment/>
    </xf>
    <xf numFmtId="197" fontId="0" fillId="0" borderId="0" xfId="17" applyNumberFormat="1" applyAlignment="1">
      <alignment/>
    </xf>
    <xf numFmtId="197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97" fontId="3" fillId="0" borderId="28" xfId="17" applyNumberFormat="1" applyFont="1" applyBorder="1" applyAlignment="1">
      <alignment/>
    </xf>
    <xf numFmtId="41" fontId="0" fillId="0" borderId="11" xfId="17" applyBorder="1" applyAlignment="1">
      <alignment/>
    </xf>
    <xf numFmtId="186" fontId="0" fillId="0" borderId="9" xfId="17" applyNumberFormat="1" applyBorder="1" applyAlignment="1">
      <alignment/>
    </xf>
    <xf numFmtId="186" fontId="0" fillId="0" borderId="11" xfId="17" applyNumberFormat="1" applyBorder="1" applyAlignment="1">
      <alignment/>
    </xf>
    <xf numFmtId="0" fontId="1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1" fontId="0" fillId="0" borderId="43" xfId="17" applyBorder="1" applyAlignment="1">
      <alignment/>
    </xf>
    <xf numFmtId="0" fontId="1" fillId="2" borderId="4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10" fontId="4" fillId="0" borderId="19" xfId="19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186" fontId="0" fillId="0" borderId="46" xfId="17" applyNumberFormat="1" applyFill="1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 vertical="center"/>
    </xf>
    <xf numFmtId="195" fontId="3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2" fontId="20" fillId="3" borderId="9" xfId="0" applyNumberFormat="1" applyFont="1" applyFill="1" applyBorder="1" applyAlignment="1">
      <alignment horizontal="center" vertical="center" wrapText="1"/>
    </xf>
    <xf numFmtId="43" fontId="0" fillId="0" borderId="0" xfId="16" applyAlignment="1">
      <alignment/>
    </xf>
    <xf numFmtId="0" fontId="0" fillId="2" borderId="3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95" fontId="4" fillId="3" borderId="28" xfId="15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16" applyFont="1" applyAlignment="1">
      <alignment/>
    </xf>
    <xf numFmtId="43" fontId="16" fillId="0" borderId="0" xfId="0" applyNumberFormat="1" applyFont="1" applyAlignment="1">
      <alignment/>
    </xf>
    <xf numFmtId="195" fontId="9" fillId="0" borderId="0" xfId="15" applyFont="1" applyAlignment="1">
      <alignment horizontal="right"/>
    </xf>
    <xf numFmtId="0" fontId="0" fillId="0" borderId="0" xfId="0" applyAlignment="1">
      <alignment horizontal="left" vertical="center"/>
    </xf>
    <xf numFmtId="201" fontId="1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32" xfId="0" applyNumberFormat="1" applyFon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50" xfId="0" applyNumberFormat="1" applyFont="1" applyBorder="1" applyAlignment="1">
      <alignment horizontal="right"/>
    </xf>
    <xf numFmtId="10" fontId="7" fillId="0" borderId="12" xfId="19" applyNumberFormat="1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2" fontId="20" fillId="3" borderId="11" xfId="0" applyNumberFormat="1" applyFont="1" applyFill="1" applyBorder="1" applyAlignment="1">
      <alignment horizontal="center" vertical="center" wrapText="1"/>
    </xf>
    <xf numFmtId="43" fontId="1" fillId="0" borderId="21" xfId="16" applyFont="1" applyBorder="1" applyAlignment="1">
      <alignment horizontal="center" vertical="center" wrapText="1"/>
    </xf>
    <xf numFmtId="43" fontId="1" fillId="0" borderId="40" xfId="16" applyFont="1" applyFill="1" applyBorder="1" applyAlignment="1">
      <alignment horizontal="center" vertical="center"/>
    </xf>
    <xf numFmtId="43" fontId="1" fillId="0" borderId="33" xfId="16" applyFont="1" applyBorder="1" applyAlignment="1">
      <alignment horizontal="center" vertical="center" wrapText="1"/>
    </xf>
    <xf numFmtId="43" fontId="1" fillId="0" borderId="2" xfId="16" applyFont="1" applyBorder="1" applyAlignment="1">
      <alignment horizontal="center" vertical="center"/>
    </xf>
    <xf numFmtId="43" fontId="1" fillId="0" borderId="9" xfId="16" applyFont="1" applyBorder="1" applyAlignment="1">
      <alignment horizontal="center" vertical="center" wrapText="1"/>
    </xf>
    <xf numFmtId="43" fontId="1" fillId="0" borderId="4" xfId="16" applyFont="1" applyFill="1" applyBorder="1" applyAlignment="1">
      <alignment horizontal="center" vertical="center" wrapText="1"/>
    </xf>
    <xf numFmtId="43" fontId="1" fillId="0" borderId="1" xfId="16" applyFont="1" applyFill="1" applyBorder="1" applyAlignment="1">
      <alignment horizontal="center" vertical="center" wrapText="1"/>
    </xf>
    <xf numFmtId="43" fontId="0" fillId="0" borderId="9" xfId="16" applyBorder="1" applyAlignment="1">
      <alignment/>
    </xf>
    <xf numFmtId="43" fontId="0" fillId="0" borderId="32" xfId="16" applyBorder="1" applyAlignment="1">
      <alignment/>
    </xf>
    <xf numFmtId="43" fontId="0" fillId="0" borderId="11" xfId="16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186" fontId="4" fillId="0" borderId="35" xfId="0" applyNumberFormat="1" applyFont="1" applyBorder="1" applyAlignment="1">
      <alignment/>
    </xf>
    <xf numFmtId="186" fontId="0" fillId="0" borderId="11" xfId="17" applyNumberFormat="1" applyBorder="1" applyAlignment="1">
      <alignment/>
    </xf>
    <xf numFmtId="43" fontId="0" fillId="0" borderId="46" xfId="0" applyNumberFormat="1" applyBorder="1" applyAlignment="1">
      <alignment/>
    </xf>
    <xf numFmtId="0" fontId="7" fillId="0" borderId="50" xfId="0" applyFont="1" applyBorder="1" applyAlignment="1">
      <alignment horizontal="center" vertical="center"/>
    </xf>
    <xf numFmtId="214" fontId="0" fillId="0" borderId="0" xfId="17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52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1" fillId="0" borderId="53" xfId="16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3" xfId="0" applyFont="1" applyBorder="1" applyAlignment="1">
      <alignment vertical="center"/>
    </xf>
    <xf numFmtId="9" fontId="2" fillId="3" borderId="43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 wrapText="1"/>
    </xf>
    <xf numFmtId="9" fontId="2" fillId="0" borderId="54" xfId="0" applyNumberFormat="1" applyFont="1" applyFill="1" applyBorder="1" applyAlignment="1">
      <alignment horizontal="center" vertical="center" wrapText="1"/>
    </xf>
    <xf numFmtId="201" fontId="16" fillId="0" borderId="28" xfId="17" applyNumberFormat="1" applyFont="1" applyBorder="1" applyAlignment="1">
      <alignment/>
    </xf>
    <xf numFmtId="186" fontId="0" fillId="0" borderId="51" xfId="17" applyNumberFormat="1" applyFill="1" applyBorder="1" applyAlignment="1">
      <alignment/>
    </xf>
    <xf numFmtId="186" fontId="0" fillId="0" borderId="27" xfId="17" applyNumberFormat="1" applyFill="1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9" fontId="0" fillId="3" borderId="0" xfId="0" applyNumberForma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9" fontId="4" fillId="3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6" fontId="7" fillId="0" borderId="60" xfId="17" applyNumberFormat="1" applyFont="1" applyBorder="1" applyAlignment="1">
      <alignment/>
    </xf>
    <xf numFmtId="186" fontId="7" fillId="0" borderId="59" xfId="17" applyNumberFormat="1" applyFont="1" applyBorder="1" applyAlignment="1">
      <alignment/>
    </xf>
    <xf numFmtId="186" fontId="7" fillId="0" borderId="58" xfId="17" applyNumberFormat="1" applyFont="1" applyBorder="1" applyAlignment="1">
      <alignment/>
    </xf>
    <xf numFmtId="0" fontId="0" fillId="0" borderId="57" xfId="0" applyBorder="1" applyAlignment="1">
      <alignment/>
    </xf>
    <xf numFmtId="43" fontId="1" fillId="0" borderId="55" xfId="16" applyFont="1" applyBorder="1" applyAlignment="1">
      <alignment horizontal="center" vertical="center" wrapText="1"/>
    </xf>
    <xf numFmtId="43" fontId="1" fillId="0" borderId="59" xfId="16" applyFont="1" applyBorder="1" applyAlignment="1">
      <alignment horizontal="center" vertical="center" wrapText="1"/>
    </xf>
    <xf numFmtId="43" fontId="1" fillId="0" borderId="57" xfId="16" applyFont="1" applyBorder="1" applyAlignment="1">
      <alignment horizontal="center" vertical="center" wrapText="1"/>
    </xf>
    <xf numFmtId="43" fontId="0" fillId="0" borderId="32" xfId="0" applyNumberFormat="1" applyBorder="1" applyAlignment="1">
      <alignment/>
    </xf>
    <xf numFmtId="2" fontId="13" fillId="2" borderId="33" xfId="18" applyNumberFormat="1" applyFont="1" applyFill="1" applyBorder="1" applyAlignment="1">
      <alignment horizontal="center" vertical="center" wrapText="1"/>
      <protection/>
    </xf>
    <xf numFmtId="2" fontId="13" fillId="2" borderId="21" xfId="18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0" fillId="2" borderId="61" xfId="0" applyFont="1" applyFill="1" applyBorder="1" applyAlignment="1">
      <alignment horizontal="center" wrapText="1"/>
    </xf>
    <xf numFmtId="0" fontId="0" fillId="2" borderId="62" xfId="0" applyFont="1" applyFill="1" applyBorder="1" applyAlignment="1">
      <alignment horizontal="center" wrapText="1"/>
    </xf>
    <xf numFmtId="0" fontId="0" fillId="2" borderId="43" xfId="0" applyFont="1" applyFill="1" applyBorder="1" applyAlignment="1">
      <alignment horizontal="center" wrapText="1"/>
    </xf>
    <xf numFmtId="1" fontId="0" fillId="0" borderId="42" xfId="19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5" fontId="10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95" fontId="9" fillId="0" borderId="0" xfId="15" applyFont="1" applyAlignment="1">
      <alignment horizontal="right"/>
    </xf>
    <xf numFmtId="195" fontId="9" fillId="0" borderId="0" xfId="15" applyFont="1" applyFill="1" applyBorder="1" applyAlignment="1">
      <alignment horizontal="right"/>
    </xf>
    <xf numFmtId="195" fontId="4" fillId="3" borderId="1" xfId="15" applyNumberFormat="1" applyFont="1" applyFill="1" applyBorder="1" applyAlignment="1">
      <alignment horizontal="center" vertical="center"/>
    </xf>
    <xf numFmtId="195" fontId="4" fillId="3" borderId="32" xfId="15" applyNumberFormat="1" applyFont="1" applyFill="1" applyBorder="1" applyAlignment="1">
      <alignment horizontal="center" vertical="center"/>
    </xf>
    <xf numFmtId="197" fontId="0" fillId="0" borderId="0" xfId="0" applyNumberFormat="1" applyFill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01" fontId="0" fillId="0" borderId="0" xfId="17" applyNumberFormat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4" xfId="19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0" fillId="0" borderId="40" xfId="17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13" fillId="2" borderId="64" xfId="19" applyFont="1" applyFill="1" applyBorder="1" applyAlignment="1">
      <alignment horizontal="center" vertical="center" wrapText="1"/>
    </xf>
    <xf numFmtId="9" fontId="13" fillId="2" borderId="65" xfId="19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2" fontId="13" fillId="2" borderId="2" xfId="18" applyNumberFormat="1" applyFont="1" applyFill="1" applyBorder="1" applyAlignment="1">
      <alignment horizontal="center" vertical="center" wrapText="1"/>
      <protection/>
    </xf>
    <xf numFmtId="2" fontId="13" fillId="2" borderId="72" xfId="18" applyNumberFormat="1" applyFont="1" applyFill="1" applyBorder="1" applyAlignment="1">
      <alignment horizontal="center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</cellXfs>
  <cellStyles count="8">
    <cellStyle name="Normal" xfId="0"/>
    <cellStyle name="Euro" xfId="15"/>
    <cellStyle name="Comma" xfId="16"/>
    <cellStyle name="Comma [0]" xfId="17"/>
    <cellStyle name="Normale_Dati02-03ImmigratiScuoleStatal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41</xdr:row>
      <xdr:rowOff>38100</xdr:rowOff>
    </xdr:from>
    <xdr:to>
      <xdr:col>12</xdr:col>
      <xdr:colOff>523875</xdr:colOff>
      <xdr:row>41</xdr:row>
      <xdr:rowOff>133350</xdr:rowOff>
    </xdr:to>
    <xdr:sp>
      <xdr:nvSpPr>
        <xdr:cNvPr id="1" name="Line 2"/>
        <xdr:cNvSpPr>
          <a:spLocks/>
        </xdr:cNvSpPr>
      </xdr:nvSpPr>
      <xdr:spPr>
        <a:xfrm>
          <a:off x="8686800" y="7467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46</xdr:row>
      <xdr:rowOff>47625</xdr:rowOff>
    </xdr:from>
    <xdr:to>
      <xdr:col>12</xdr:col>
      <xdr:colOff>523875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8686800" y="828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114300</xdr:colOff>
      <xdr:row>17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295900" y="2971800"/>
          <a:ext cx="952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workbookViewId="0" topLeftCell="F8">
      <selection activeCell="F18" sqref="F18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21.00390625" style="0" customWidth="1"/>
    <col min="4" max="4" width="4.7109375" style="0" bestFit="1" customWidth="1"/>
    <col min="5" max="5" width="9.57421875" style="0" bestFit="1" customWidth="1"/>
    <col min="6" max="6" width="3.00390625" style="0" bestFit="1" customWidth="1"/>
    <col min="7" max="7" width="14.8515625" style="0" bestFit="1" customWidth="1"/>
    <col min="8" max="8" width="14.57421875" style="0" bestFit="1" customWidth="1"/>
    <col min="9" max="9" width="3.28125" style="0" bestFit="1" customWidth="1"/>
    <col min="10" max="10" width="18.140625" style="0" customWidth="1"/>
    <col min="11" max="11" width="6.7109375" style="0" bestFit="1" customWidth="1"/>
    <col min="12" max="12" width="15.140625" style="0" customWidth="1"/>
    <col min="13" max="13" width="13.421875" style="0" bestFit="1" customWidth="1"/>
    <col min="14" max="14" width="17.7109375" style="0" customWidth="1"/>
    <col min="15" max="15" width="20.57421875" style="0" bestFit="1" customWidth="1"/>
  </cols>
  <sheetData>
    <row r="1" spans="1:24" ht="28.5">
      <c r="A1" s="262" t="s">
        <v>23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67"/>
      <c r="Q1" s="67"/>
      <c r="R1" s="67"/>
      <c r="S1" s="67"/>
      <c r="T1" s="67"/>
      <c r="U1" s="67"/>
      <c r="V1" s="67"/>
      <c r="W1" s="67"/>
      <c r="X1" s="67"/>
    </row>
    <row r="2" spans="1:24" ht="20.25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68"/>
      <c r="Q2" s="68"/>
      <c r="R2" s="68"/>
      <c r="S2" s="68"/>
      <c r="T2" s="68"/>
      <c r="U2" s="68"/>
      <c r="V2" s="68"/>
      <c r="W2" s="68"/>
      <c r="X2" s="68"/>
    </row>
    <row r="3" spans="1:24" ht="15.75">
      <c r="A3" s="264" t="s">
        <v>25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69"/>
      <c r="Q3" s="69"/>
      <c r="R3" s="69"/>
      <c r="S3" s="69"/>
      <c r="T3" s="69"/>
      <c r="U3" s="69"/>
      <c r="V3" s="69"/>
      <c r="W3" s="69"/>
      <c r="X3" s="69"/>
    </row>
    <row r="4" spans="1:24" ht="12.75">
      <c r="A4" s="259" t="s">
        <v>59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66"/>
      <c r="Q4" s="66"/>
      <c r="R4" s="66"/>
      <c r="S4" s="66"/>
      <c r="T4" s="66"/>
      <c r="U4" s="66"/>
      <c r="V4" s="66"/>
      <c r="W4" s="66"/>
      <c r="X4" s="66"/>
    </row>
    <row r="5" spans="1:24" ht="12.75">
      <c r="A5" s="259" t="s">
        <v>60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66"/>
      <c r="Q5" s="66"/>
      <c r="R5" s="66"/>
      <c r="S5" s="66"/>
      <c r="T5" s="66"/>
      <c r="U5" s="66"/>
      <c r="V5" s="66"/>
      <c r="W5" s="66"/>
      <c r="X5" s="66"/>
    </row>
    <row r="6" spans="2:24" ht="12.7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8.75">
      <c r="A7" s="260" t="s">
        <v>67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66"/>
      <c r="Q7" s="66"/>
      <c r="R7" s="66"/>
      <c r="S7" s="66"/>
      <c r="T7" s="66"/>
      <c r="U7" s="66"/>
      <c r="V7" s="66"/>
      <c r="W7" s="66"/>
      <c r="X7" s="66"/>
    </row>
    <row r="8" spans="1:24" ht="15">
      <c r="A8" s="279" t="s">
        <v>66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66"/>
      <c r="Q8" s="66"/>
      <c r="R8" s="66"/>
      <c r="S8" s="66"/>
      <c r="T8" s="66"/>
      <c r="U8" s="66"/>
      <c r="V8" s="66"/>
      <c r="W8" s="66"/>
      <c r="X8" s="66"/>
    </row>
    <row r="9" spans="1:24" ht="12.75">
      <c r="A9" s="280" t="s">
        <v>68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66"/>
      <c r="Q9" s="66"/>
      <c r="R9" s="66"/>
      <c r="S9" s="66"/>
      <c r="T9" s="66"/>
      <c r="U9" s="66"/>
      <c r="V9" s="66"/>
      <c r="W9" s="66"/>
      <c r="X9" s="66"/>
    </row>
    <row r="10" spans="2:24" ht="12.75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2" spans="1:14" ht="15.75">
      <c r="A12" s="261" t="s">
        <v>37</v>
      </c>
      <c r="B12" s="261"/>
      <c r="C12" s="261"/>
      <c r="D12" s="261"/>
      <c r="E12" s="261"/>
      <c r="F12" s="261"/>
      <c r="G12" s="261"/>
      <c r="H12" s="261"/>
      <c r="N12" s="129">
        <v>1275917</v>
      </c>
    </row>
    <row r="13" spans="2:14" ht="15.75">
      <c r="B13" s="82"/>
      <c r="N13" s="83"/>
    </row>
    <row r="14" ht="15">
      <c r="N14" s="72"/>
    </row>
    <row r="15" spans="1:14" ht="12.75">
      <c r="A15" s="281" t="s">
        <v>51</v>
      </c>
      <c r="B15" s="281"/>
      <c r="C15" s="281"/>
      <c r="D15" s="203"/>
      <c r="E15" s="203"/>
      <c r="F15" s="203"/>
      <c r="L15" s="51"/>
      <c r="M15" s="161"/>
      <c r="N15" s="50"/>
    </row>
    <row r="16" spans="1:14" ht="12.75" customHeight="1">
      <c r="A16" s="173" t="s">
        <v>38</v>
      </c>
      <c r="B16" s="226">
        <v>0.9</v>
      </c>
      <c r="C16" t="s">
        <v>114</v>
      </c>
      <c r="D16" s="223">
        <v>0.05</v>
      </c>
      <c r="E16" s="222"/>
      <c r="F16" s="222"/>
      <c r="H16" s="125">
        <f>ROUND(N12*B16,0)</f>
        <v>1148325</v>
      </c>
      <c r="I16" s="113"/>
      <c r="J16" s="282">
        <f>H16+H17</f>
        <v>1186603</v>
      </c>
      <c r="K16" s="202"/>
      <c r="L16" s="51"/>
      <c r="M16" s="161"/>
      <c r="N16" s="171"/>
    </row>
    <row r="17" spans="1:14" ht="12.75" customHeight="1">
      <c r="A17" s="173" t="s">
        <v>39</v>
      </c>
      <c r="B17" s="226">
        <v>0.03</v>
      </c>
      <c r="C17" s="4" t="s">
        <v>115</v>
      </c>
      <c r="D17" s="224">
        <f>D16</f>
        <v>0.05</v>
      </c>
      <c r="E17" s="4" t="s">
        <v>116</v>
      </c>
      <c r="F17" s="225">
        <v>15</v>
      </c>
      <c r="G17" t="s">
        <v>117</v>
      </c>
      <c r="H17" s="125">
        <f>ROUND(N12*B17,0)</f>
        <v>38278</v>
      </c>
      <c r="I17" s="113"/>
      <c r="J17" s="282"/>
      <c r="K17" s="202"/>
      <c r="M17" s="161"/>
      <c r="N17" s="50"/>
    </row>
    <row r="18" spans="1:13" ht="12.75">
      <c r="A18" s="173" t="s">
        <v>65</v>
      </c>
      <c r="B18" s="226">
        <v>0.07</v>
      </c>
      <c r="C18" t="s">
        <v>58</v>
      </c>
      <c r="I18" s="113"/>
      <c r="J18" s="125">
        <f>ROUND(N12*B18,0)</f>
        <v>89314</v>
      </c>
      <c r="K18" s="113"/>
      <c r="M18" s="165"/>
    </row>
    <row r="19" spans="2:11" ht="12.75">
      <c r="B19" s="101"/>
      <c r="H19" s="125"/>
      <c r="I19" s="113"/>
      <c r="J19" s="214">
        <f>SUM(J16:J18)</f>
        <v>1275917</v>
      </c>
      <c r="K19" s="113"/>
    </row>
    <row r="22" spans="1:2" ht="12.75">
      <c r="A22" s="173" t="s">
        <v>118</v>
      </c>
      <c r="B22" s="1" t="s">
        <v>119</v>
      </c>
    </row>
    <row r="23" spans="2:12" ht="12.75">
      <c r="B23" s="101">
        <f>B16</f>
        <v>0.9</v>
      </c>
      <c r="C23" s="1" t="s">
        <v>114</v>
      </c>
      <c r="D23" s="228">
        <f>D16</f>
        <v>0.05</v>
      </c>
      <c r="H23" s="220"/>
      <c r="J23" s="112" t="s">
        <v>40</v>
      </c>
      <c r="K23" s="112"/>
      <c r="L23" s="79">
        <f>H16</f>
        <v>1148325</v>
      </c>
    </row>
    <row r="24" spans="2:14" ht="17.25" customHeight="1">
      <c r="B24" s="33"/>
      <c r="H24" s="90"/>
      <c r="J24" s="116" t="s">
        <v>111</v>
      </c>
      <c r="K24" s="210">
        <f>D16</f>
        <v>0.05</v>
      </c>
      <c r="L24" s="70">
        <f>TOTALI!G30</f>
        <v>43861</v>
      </c>
      <c r="N24" s="269">
        <f>ROUND(L24*L25,2)</f>
        <v>1148325</v>
      </c>
    </row>
    <row r="25" spans="8:14" ht="12.75">
      <c r="H25" s="34"/>
      <c r="J25" s="112" t="s">
        <v>54</v>
      </c>
      <c r="K25" s="112"/>
      <c r="L25" s="164">
        <f>L23/L24</f>
        <v>26.181003625088348</v>
      </c>
      <c r="N25" s="269"/>
    </row>
    <row r="27" spans="1:13" ht="12.75">
      <c r="A27" s="173" t="s">
        <v>120</v>
      </c>
      <c r="B27" s="1" t="s">
        <v>119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8"/>
    </row>
    <row r="28" spans="2:12" ht="12.75">
      <c r="B28" s="227">
        <f>B17</f>
        <v>0.03</v>
      </c>
      <c r="C28" s="229" t="s">
        <v>115</v>
      </c>
      <c r="D28" s="228">
        <f>D17</f>
        <v>0.05</v>
      </c>
      <c r="E28" s="229" t="s">
        <v>116</v>
      </c>
      <c r="F28" s="229">
        <f>F17</f>
        <v>15</v>
      </c>
      <c r="G28" s="1" t="s">
        <v>117</v>
      </c>
      <c r="H28" s="221"/>
      <c r="J28" s="112" t="s">
        <v>40</v>
      </c>
      <c r="K28" s="112"/>
      <c r="L28" s="126">
        <f>H17</f>
        <v>38278</v>
      </c>
    </row>
    <row r="29" spans="2:12" ht="12.75">
      <c r="B29" s="172"/>
      <c r="C29" s="218"/>
      <c r="D29" s="218"/>
      <c r="E29" s="218"/>
      <c r="F29" s="218"/>
      <c r="G29" s="218"/>
      <c r="H29" s="203"/>
      <c r="J29" s="219" t="s">
        <v>112</v>
      </c>
      <c r="K29" s="217">
        <f>K24</f>
        <v>0.05</v>
      </c>
      <c r="L29" s="126"/>
    </row>
    <row r="30" spans="2:15" ht="14.25">
      <c r="B30" s="33"/>
      <c r="G30" s="117"/>
      <c r="H30" s="117"/>
      <c r="J30" s="219" t="s">
        <v>113</v>
      </c>
      <c r="K30" s="211">
        <f>F17</f>
        <v>15</v>
      </c>
      <c r="L30" s="103">
        <f>TOTALI!J30</f>
        <v>2402</v>
      </c>
      <c r="M30" s="78"/>
      <c r="O30" s="100"/>
    </row>
    <row r="31" spans="2:15" ht="14.25" customHeight="1">
      <c r="B31" s="33"/>
      <c r="C31" s="74"/>
      <c r="D31" s="74"/>
      <c r="E31" s="74"/>
      <c r="F31" s="74"/>
      <c r="J31" s="112" t="s">
        <v>54</v>
      </c>
      <c r="K31" s="112"/>
      <c r="L31" s="164">
        <f>L28/L30</f>
        <v>15.935886761032473</v>
      </c>
      <c r="M31" s="97"/>
      <c r="N31" s="139">
        <f>ROUND(L31*L30,2)</f>
        <v>38278</v>
      </c>
      <c r="O31" s="124"/>
    </row>
    <row r="32" spans="2:14" ht="18" customHeight="1">
      <c r="B32" s="33"/>
      <c r="H32" s="96"/>
      <c r="I32" s="96"/>
      <c r="J32" s="96"/>
      <c r="K32" s="96"/>
      <c r="M32" s="95"/>
      <c r="N32" s="139"/>
    </row>
    <row r="33" spans="2:14" ht="12.75">
      <c r="B33" s="33"/>
      <c r="C33" s="74"/>
      <c r="D33" s="74"/>
      <c r="E33" s="74"/>
      <c r="F33" s="74"/>
      <c r="G33" s="74"/>
      <c r="H33" s="74"/>
      <c r="I33" s="74"/>
      <c r="J33" s="118"/>
      <c r="K33" s="118"/>
      <c r="L33" s="119"/>
      <c r="M33" s="108"/>
      <c r="N33" s="99"/>
    </row>
    <row r="34" spans="2:13" ht="12.75">
      <c r="B34" s="33"/>
      <c r="C34" s="74"/>
      <c r="D34" s="74"/>
      <c r="E34" s="74"/>
      <c r="F34" s="74"/>
      <c r="G34" s="74"/>
      <c r="H34" s="74"/>
      <c r="I34" s="74"/>
      <c r="J34" s="74"/>
      <c r="K34" s="74"/>
      <c r="L34" s="114"/>
      <c r="M34" s="78"/>
    </row>
    <row r="35" spans="2:14" s="86" customFormat="1" ht="15.7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274" t="s">
        <v>62</v>
      </c>
      <c r="M35" s="274"/>
      <c r="N35" s="122">
        <f>SUM(N24:N32)</f>
        <v>1186603</v>
      </c>
    </row>
    <row r="36" spans="2:13" ht="12.75">
      <c r="B36" s="33"/>
      <c r="C36" s="74"/>
      <c r="D36" s="74"/>
      <c r="E36" s="74"/>
      <c r="F36" s="74"/>
      <c r="G36" s="74"/>
      <c r="H36" s="74"/>
      <c r="I36" s="74"/>
      <c r="J36" s="74"/>
      <c r="K36" s="74"/>
      <c r="L36" s="114"/>
      <c r="M36" s="78"/>
    </row>
    <row r="37" spans="2:14" ht="12.75">
      <c r="B37" s="33"/>
      <c r="L37" s="74"/>
      <c r="M37" s="74"/>
      <c r="N37" s="75"/>
    </row>
    <row r="38" spans="1:12" ht="12.75">
      <c r="A38" s="173" t="s">
        <v>121</v>
      </c>
      <c r="B38" s="1" t="s">
        <v>122</v>
      </c>
      <c r="G38" s="102"/>
      <c r="H38" s="102"/>
      <c r="I38" s="102"/>
      <c r="J38" s="123"/>
      <c r="K38" s="123"/>
      <c r="L38" s="98"/>
    </row>
    <row r="39" spans="2:12" ht="14.25" customHeight="1">
      <c r="B39" s="101">
        <f>B18</f>
        <v>0.07</v>
      </c>
      <c r="C39" s="1" t="s">
        <v>58</v>
      </c>
      <c r="G39" s="33"/>
      <c r="H39" s="33"/>
      <c r="I39" s="33"/>
      <c r="J39" s="169" t="s">
        <v>40</v>
      </c>
      <c r="K39" s="169"/>
      <c r="L39" s="170">
        <f>J18</f>
        <v>89314</v>
      </c>
    </row>
    <row r="40" spans="10:12" ht="15" customHeight="1">
      <c r="J40" s="169"/>
      <c r="K40" s="169"/>
      <c r="L40" s="170"/>
    </row>
    <row r="41" spans="3:13" ht="12.75">
      <c r="C41" s="270"/>
      <c r="D41" s="270"/>
      <c r="E41" s="270"/>
      <c r="F41" s="270"/>
      <c r="G41" s="270"/>
      <c r="H41" s="34"/>
      <c r="I41" s="34"/>
      <c r="J41" s="34"/>
      <c r="K41" s="34"/>
      <c r="M41" s="80" t="s">
        <v>54</v>
      </c>
    </row>
    <row r="42" spans="3:13" ht="12.75">
      <c r="C42" s="34"/>
      <c r="D42" s="34"/>
      <c r="E42" s="34"/>
      <c r="F42" s="34"/>
      <c r="G42" s="34"/>
      <c r="H42" s="34"/>
      <c r="I42" s="34"/>
      <c r="J42" s="34"/>
      <c r="K42" s="34"/>
      <c r="M42" s="80"/>
    </row>
    <row r="43" spans="3:14" ht="12.75">
      <c r="C43" s="33"/>
      <c r="D43" s="33"/>
      <c r="E43" s="33"/>
      <c r="F43" s="33"/>
      <c r="H43" s="51"/>
      <c r="I43" s="271" t="s">
        <v>38</v>
      </c>
      <c r="J43" s="112" t="s">
        <v>123</v>
      </c>
      <c r="K43" s="223">
        <v>0.8</v>
      </c>
      <c r="L43" s="78">
        <f>ROUND(L39*K43,2)</f>
        <v>71451.2</v>
      </c>
      <c r="M43" s="275">
        <f>L43/L44</f>
        <v>1.536651038754355</v>
      </c>
      <c r="N43" s="277">
        <f>ROUND(L44*M43,2)</f>
        <v>71451.2</v>
      </c>
    </row>
    <row r="44" spans="2:14" ht="12.75">
      <c r="B44" s="33"/>
      <c r="G44" s="102"/>
      <c r="H44" s="81"/>
      <c r="I44" s="272"/>
      <c r="J44" s="128" t="s">
        <v>56</v>
      </c>
      <c r="K44" s="128"/>
      <c r="L44" s="115">
        <f>TOTALI!D30</f>
        <v>46498</v>
      </c>
      <c r="M44" s="276"/>
      <c r="N44" s="277"/>
    </row>
    <row r="45" spans="2:14" ht="12.75">
      <c r="B45" s="33"/>
      <c r="C45" s="51"/>
      <c r="D45" s="51"/>
      <c r="E45" s="51"/>
      <c r="F45" s="51"/>
      <c r="G45" s="113"/>
      <c r="H45" s="113"/>
      <c r="I45" s="113"/>
      <c r="J45" s="113"/>
      <c r="K45" s="113"/>
      <c r="L45" s="70"/>
      <c r="M45" s="77"/>
      <c r="N45" s="79"/>
    </row>
    <row r="46" spans="3:13" ht="12.75">
      <c r="C46" s="33"/>
      <c r="D46" s="33"/>
      <c r="E46" s="33"/>
      <c r="F46" s="33"/>
      <c r="G46" s="51"/>
      <c r="H46" s="51"/>
      <c r="I46" s="51"/>
      <c r="J46" s="51"/>
      <c r="K46" s="51"/>
      <c r="M46" s="80" t="s">
        <v>55</v>
      </c>
    </row>
    <row r="47" spans="3:13" ht="12.75">
      <c r="C47" s="33"/>
      <c r="D47" s="33"/>
      <c r="E47" s="33"/>
      <c r="F47" s="33"/>
      <c r="G47" s="51"/>
      <c r="H47" s="51"/>
      <c r="I47" s="51"/>
      <c r="J47" s="51"/>
      <c r="K47" s="51"/>
      <c r="L47" s="2"/>
      <c r="M47" s="80"/>
    </row>
    <row r="48" spans="2:14" ht="12.75">
      <c r="B48" s="33"/>
      <c r="C48" s="33"/>
      <c r="D48" s="33"/>
      <c r="E48" s="33"/>
      <c r="F48" s="33"/>
      <c r="G48" s="33"/>
      <c r="H48" s="51"/>
      <c r="I48" s="267" t="s">
        <v>39</v>
      </c>
      <c r="J48" s="112" t="s">
        <v>123</v>
      </c>
      <c r="K48" s="230">
        <f>100%-K43</f>
        <v>0.19999999999999996</v>
      </c>
      <c r="L48" s="78">
        <f>L39-L43</f>
        <v>17862.800000000003</v>
      </c>
      <c r="M48" s="275">
        <f>L48/L49</f>
        <v>31.671631205673766</v>
      </c>
      <c r="N48" s="278">
        <f>ROUND(L49*M48,2)</f>
        <v>17862.8</v>
      </c>
    </row>
    <row r="49" spans="7:14" ht="12.75">
      <c r="G49" s="102"/>
      <c r="H49" s="81"/>
      <c r="I49" s="268"/>
      <c r="J49" s="127" t="s">
        <v>49</v>
      </c>
      <c r="K49" s="127"/>
      <c r="L49" s="70">
        <f>TOTALI!H30</f>
        <v>564</v>
      </c>
      <c r="M49" s="276"/>
      <c r="N49" s="268"/>
    </row>
    <row r="50" spans="3:14" ht="12.75">
      <c r="C50" s="102"/>
      <c r="D50" s="102"/>
      <c r="E50" s="102"/>
      <c r="F50" s="102"/>
      <c r="G50" s="102"/>
      <c r="H50" s="81"/>
      <c r="I50" s="81"/>
      <c r="J50" s="81"/>
      <c r="K50" s="81"/>
      <c r="L50" s="70"/>
      <c r="M50" s="107"/>
      <c r="N50" s="73"/>
    </row>
    <row r="51" spans="3:14" ht="15.75">
      <c r="C51" s="81"/>
      <c r="D51" s="81"/>
      <c r="E51" s="81"/>
      <c r="F51" s="81"/>
      <c r="G51" s="81"/>
      <c r="H51" s="81"/>
      <c r="I51" s="81"/>
      <c r="J51" s="81"/>
      <c r="K51" s="81"/>
      <c r="L51" s="273" t="s">
        <v>57</v>
      </c>
      <c r="M51" s="273"/>
      <c r="N51" s="156">
        <f>N43+N48</f>
        <v>89314</v>
      </c>
    </row>
    <row r="52" spans="3:14" ht="15.75">
      <c r="C52" s="81"/>
      <c r="D52" s="81"/>
      <c r="E52" s="81"/>
      <c r="F52" s="81"/>
      <c r="G52" s="81"/>
      <c r="H52" s="81"/>
      <c r="I52" s="81"/>
      <c r="J52" s="81"/>
      <c r="K52" s="81"/>
      <c r="L52" s="168"/>
      <c r="M52" s="168"/>
      <c r="N52" s="156"/>
    </row>
    <row r="53" spans="3:12" ht="13.5" thickBot="1">
      <c r="C53" s="33"/>
      <c r="D53" s="33"/>
      <c r="E53" s="33"/>
      <c r="F53" s="33"/>
      <c r="G53" s="51"/>
      <c r="H53" s="51"/>
      <c r="I53" s="51"/>
      <c r="J53" s="51"/>
      <c r="K53" s="51"/>
      <c r="L53" s="76"/>
    </row>
    <row r="54" spans="12:14" ht="16.5" thickBot="1">
      <c r="L54" s="265" t="s">
        <v>41</v>
      </c>
      <c r="M54" s="266"/>
      <c r="N54" s="157">
        <f>N35+N51</f>
        <v>1275917</v>
      </c>
    </row>
  </sheetData>
  <mergeCells count="22">
    <mergeCell ref="M43:M44"/>
    <mergeCell ref="A8:O8"/>
    <mergeCell ref="A9:O9"/>
    <mergeCell ref="A15:C15"/>
    <mergeCell ref="J16:J17"/>
    <mergeCell ref="L54:M54"/>
    <mergeCell ref="I48:I49"/>
    <mergeCell ref="N24:N25"/>
    <mergeCell ref="C41:G41"/>
    <mergeCell ref="I43:I44"/>
    <mergeCell ref="L51:M51"/>
    <mergeCell ref="L35:M35"/>
    <mergeCell ref="M48:M49"/>
    <mergeCell ref="N43:N44"/>
    <mergeCell ref="N48:N49"/>
    <mergeCell ref="A5:O5"/>
    <mergeCell ref="A7:O7"/>
    <mergeCell ref="A12:H12"/>
    <mergeCell ref="A1:O1"/>
    <mergeCell ref="A2:O2"/>
    <mergeCell ref="A3:O3"/>
    <mergeCell ref="A4:O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geOrder="overThenDown" paperSize="9" scale="72" r:id="rId2"/>
  <headerFooter alignWithMargins="0">
    <oddHeader>&amp;R&amp;"Arial,Grassetto"&amp;14
</oddHeader>
    <oddFooter>&amp;L&amp;F/&amp;A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26">
      <selection activeCell="G63" sqref="G63"/>
    </sheetView>
  </sheetViews>
  <sheetFormatPr defaultColWidth="9.140625" defaultRowHeight="12.75"/>
  <cols>
    <col min="1" max="2" width="3.140625" style="0" customWidth="1"/>
    <col min="3" max="3" width="32.7109375" style="0" bestFit="1" customWidth="1"/>
    <col min="4" max="4" width="13.7109375" style="0" customWidth="1"/>
    <col min="5" max="5" width="12.00390625" style="0" customWidth="1"/>
    <col min="6" max="6" width="11.00390625" style="0" customWidth="1"/>
    <col min="7" max="7" width="10.57421875" style="0" bestFit="1" customWidth="1"/>
    <col min="8" max="8" width="10.57421875" style="0" customWidth="1"/>
    <col min="9" max="9" width="10.57421875" style="0" bestFit="1" customWidth="1"/>
    <col min="10" max="10" width="12.7109375" style="0" bestFit="1" customWidth="1"/>
    <col min="11" max="11" width="10.421875" style="0" bestFit="1" customWidth="1"/>
    <col min="12" max="12" width="12.7109375" style="0" bestFit="1" customWidth="1"/>
    <col min="13" max="14" width="12.7109375" style="0" customWidth="1"/>
  </cols>
  <sheetData>
    <row r="1" spans="1:14" ht="27.75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ht="20.25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5.75">
      <c r="A3" s="264" t="s">
        <v>25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12.75">
      <c r="A4" s="259" t="s">
        <v>63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ht="12.75">
      <c r="A5" s="259" t="s">
        <v>64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</row>
    <row r="6" spans="1:14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2.75">
      <c r="A8" s="257" t="s">
        <v>42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</row>
    <row r="9" spans="1:14" ht="12.75">
      <c r="A9" s="258" t="s">
        <v>70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</row>
    <row r="10" spans="1:14" ht="12.75">
      <c r="A10" s="258" t="s">
        <v>66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</row>
    <row r="11" spans="1:14" ht="12.75">
      <c r="A11" s="258" t="s">
        <v>124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</row>
    <row r="12" spans="1:14" ht="15.75">
      <c r="A12" s="264" t="s">
        <v>69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</row>
    <row r="13" ht="13.5" thickBot="1"/>
    <row r="14" spans="1:14" ht="21" thickBot="1">
      <c r="A14" s="294" t="s">
        <v>8</v>
      </c>
      <c r="B14" s="299"/>
      <c r="C14" s="299"/>
      <c r="D14" s="299"/>
      <c r="E14" s="299"/>
      <c r="F14" s="299"/>
      <c r="G14" s="91" t="s">
        <v>43</v>
      </c>
      <c r="H14" s="295" t="s">
        <v>44</v>
      </c>
      <c r="I14" s="296"/>
      <c r="J14" s="297" t="s">
        <v>47</v>
      </c>
      <c r="K14" s="298"/>
      <c r="L14" s="283" t="s">
        <v>35</v>
      </c>
      <c r="M14" s="284"/>
      <c r="N14" s="256"/>
    </row>
    <row r="15" spans="1:14" ht="45">
      <c r="A15" s="8" t="s">
        <v>1</v>
      </c>
      <c r="B15" s="140"/>
      <c r="C15" s="144" t="s">
        <v>2</v>
      </c>
      <c r="D15" s="3" t="s">
        <v>3</v>
      </c>
      <c r="E15" s="5" t="s">
        <v>28</v>
      </c>
      <c r="F15" s="40" t="s">
        <v>4</v>
      </c>
      <c r="G15" s="141" t="str">
        <f>'Criteri '!J24</f>
        <v>Alunni stanieri =/&gt;</v>
      </c>
      <c r="H15" s="141" t="s">
        <v>112</v>
      </c>
      <c r="I15" s="38" t="str">
        <f>'Criteri '!J30</f>
        <v>con almeno alunni</v>
      </c>
      <c r="J15" s="60" t="s">
        <v>45</v>
      </c>
      <c r="K15" s="184" t="s">
        <v>46</v>
      </c>
      <c r="L15" s="188" t="s">
        <v>101</v>
      </c>
      <c r="M15" s="189" t="s">
        <v>32</v>
      </c>
      <c r="N15" s="186" t="s">
        <v>102</v>
      </c>
    </row>
    <row r="16" spans="1:14" ht="22.5">
      <c r="A16" s="137"/>
      <c r="B16" s="148"/>
      <c r="C16" s="138"/>
      <c r="D16" s="138"/>
      <c r="E16" s="138"/>
      <c r="F16" s="146"/>
      <c r="G16" s="209">
        <f>'Criteri '!K24</f>
        <v>0.05</v>
      </c>
      <c r="H16" s="213">
        <f>G16</f>
        <v>0.05</v>
      </c>
      <c r="I16" s="212">
        <f>'Criteri '!K30</f>
        <v>15</v>
      </c>
      <c r="J16" s="160">
        <f>'Criteri '!L25</f>
        <v>26.181003625088348</v>
      </c>
      <c r="K16" s="185">
        <f>'Criteri '!L31</f>
        <v>15.935886761032473</v>
      </c>
      <c r="L16" s="190" t="s">
        <v>125</v>
      </c>
      <c r="M16" s="190" t="s">
        <v>126</v>
      </c>
      <c r="N16" s="190" t="s">
        <v>127</v>
      </c>
    </row>
    <row r="17" spans="1:14" ht="12.75">
      <c r="A17" s="135"/>
      <c r="B17" s="133"/>
      <c r="C17" s="136"/>
      <c r="D17" s="136"/>
      <c r="E17" s="136"/>
      <c r="F17" s="147"/>
      <c r="G17" s="142"/>
      <c r="H17" s="155"/>
      <c r="I17" s="134"/>
      <c r="J17" s="135"/>
      <c r="K17" s="147"/>
      <c r="L17" s="191"/>
      <c r="M17" s="192"/>
      <c r="N17" s="187"/>
    </row>
    <row r="18" spans="1:14" ht="12.75">
      <c r="A18" s="145" t="s">
        <v>5</v>
      </c>
      <c r="B18" s="150">
        <v>1</v>
      </c>
      <c r="C18" s="175" t="s">
        <v>105</v>
      </c>
      <c r="D18" s="177">
        <v>232</v>
      </c>
      <c r="E18" s="180">
        <v>983</v>
      </c>
      <c r="F18" s="183">
        <f aca="true" t="shared" si="0" ref="F18:F54">($D18/E18)</f>
        <v>0.23601220752797558</v>
      </c>
      <c r="G18" s="143">
        <f>IF(F18&gt;=G$16,D18,0)</f>
        <v>232</v>
      </c>
      <c r="H18" s="130">
        <f>IF(F18&lt;G$16,D18,0)</f>
        <v>0</v>
      </c>
      <c r="I18" s="130">
        <f>IF(AND(F18&lt;G$16,D18&gt;(I$16-1)),D18,0)</f>
        <v>0</v>
      </c>
      <c r="J18" s="131">
        <f aca="true" t="shared" si="1" ref="J18:J53">IF(F18&gt;=G$16,ROUND(D18*J$16,2),0)</f>
        <v>6073.99</v>
      </c>
      <c r="K18" s="132">
        <f>ROUND(I18*K$16,2)</f>
        <v>0</v>
      </c>
      <c r="L18" s="193">
        <f>J18+K18</f>
        <v>6073.99</v>
      </c>
      <c r="M18" s="194">
        <f>ROUND(L18*8.5%,2)</f>
        <v>516.29</v>
      </c>
      <c r="N18" s="195">
        <f>ROUND(L18*24.2%,2)</f>
        <v>1469.91</v>
      </c>
    </row>
    <row r="19" spans="1:14" ht="12.75">
      <c r="A19" s="6" t="s">
        <v>5</v>
      </c>
      <c r="B19" s="151">
        <v>2</v>
      </c>
      <c r="C19" s="174" t="s">
        <v>106</v>
      </c>
      <c r="D19" s="178">
        <v>219</v>
      </c>
      <c r="E19" s="181">
        <v>1172</v>
      </c>
      <c r="F19" s="183">
        <f t="shared" si="0"/>
        <v>0.18686006825938567</v>
      </c>
      <c r="G19" s="143">
        <f aca="true" t="shared" si="2" ref="G19:G53">IF(F19&gt;=G$16,D19,0)</f>
        <v>219</v>
      </c>
      <c r="H19" s="130">
        <f aca="true" t="shared" si="3" ref="H19:H53">IF(F19&lt;G$16,D19,0)</f>
        <v>0</v>
      </c>
      <c r="I19" s="130">
        <f aca="true" t="shared" si="4" ref="I19:I53">IF(AND(F19&lt;G$16,D19&gt;(I$16-1)),D19,0)</f>
        <v>0</v>
      </c>
      <c r="J19" s="131">
        <f t="shared" si="1"/>
        <v>5733.64</v>
      </c>
      <c r="K19" s="132">
        <f aca="true" t="shared" si="5" ref="K19:K53">ROUND(I19*K$16,2)</f>
        <v>0</v>
      </c>
      <c r="L19" s="193">
        <f aca="true" t="shared" si="6" ref="L19:L53">J19+K19</f>
        <v>5733.64</v>
      </c>
      <c r="M19" s="194">
        <f aca="true" t="shared" si="7" ref="M19:M53">ROUND(L19*8.5%,2)</f>
        <v>487.36</v>
      </c>
      <c r="N19" s="195">
        <f aca="true" t="shared" si="8" ref="N19:N53">ROUND(L19*24.2%,2)</f>
        <v>1387.54</v>
      </c>
    </row>
    <row r="20" spans="1:14" ht="12.75">
      <c r="A20" s="6" t="s">
        <v>5</v>
      </c>
      <c r="B20" s="150">
        <v>3</v>
      </c>
      <c r="C20" s="174" t="s">
        <v>107</v>
      </c>
      <c r="D20" s="178">
        <v>152</v>
      </c>
      <c r="E20" s="181">
        <v>855</v>
      </c>
      <c r="F20" s="183">
        <f t="shared" si="0"/>
        <v>0.17777777777777778</v>
      </c>
      <c r="G20" s="143">
        <f t="shared" si="2"/>
        <v>152</v>
      </c>
      <c r="H20" s="130">
        <f t="shared" si="3"/>
        <v>0</v>
      </c>
      <c r="I20" s="130">
        <f t="shared" si="4"/>
        <v>0</v>
      </c>
      <c r="J20" s="131">
        <f t="shared" si="1"/>
        <v>3979.51</v>
      </c>
      <c r="K20" s="132">
        <f t="shared" si="5"/>
        <v>0</v>
      </c>
      <c r="L20" s="193">
        <f t="shared" si="6"/>
        <v>3979.51</v>
      </c>
      <c r="M20" s="194">
        <f t="shared" si="7"/>
        <v>338.26</v>
      </c>
      <c r="N20" s="195">
        <f t="shared" si="8"/>
        <v>963.04</v>
      </c>
    </row>
    <row r="21" spans="1:14" ht="12.75">
      <c r="A21" s="6" t="s">
        <v>5</v>
      </c>
      <c r="B21" s="151">
        <v>4</v>
      </c>
      <c r="C21" s="174" t="s">
        <v>108</v>
      </c>
      <c r="D21" s="178">
        <v>136</v>
      </c>
      <c r="E21" s="181">
        <v>803</v>
      </c>
      <c r="F21" s="183">
        <f t="shared" si="0"/>
        <v>0.16936488169364883</v>
      </c>
      <c r="G21" s="143">
        <f t="shared" si="2"/>
        <v>136</v>
      </c>
      <c r="H21" s="130">
        <f t="shared" si="3"/>
        <v>0</v>
      </c>
      <c r="I21" s="130">
        <f t="shared" si="4"/>
        <v>0</v>
      </c>
      <c r="J21" s="131">
        <f t="shared" si="1"/>
        <v>3560.62</v>
      </c>
      <c r="K21" s="132">
        <f t="shared" si="5"/>
        <v>0</v>
      </c>
      <c r="L21" s="193">
        <f t="shared" si="6"/>
        <v>3560.62</v>
      </c>
      <c r="M21" s="194">
        <f t="shared" si="7"/>
        <v>302.65</v>
      </c>
      <c r="N21" s="195">
        <f t="shared" si="8"/>
        <v>861.67</v>
      </c>
    </row>
    <row r="22" spans="1:14" ht="12.75">
      <c r="A22" s="6" t="s">
        <v>5</v>
      </c>
      <c r="B22" s="150">
        <v>5</v>
      </c>
      <c r="C22" s="174" t="s">
        <v>109</v>
      </c>
      <c r="D22" s="178">
        <v>40</v>
      </c>
      <c r="E22" s="181">
        <v>730</v>
      </c>
      <c r="F22" s="183">
        <f t="shared" si="0"/>
        <v>0.0547945205479452</v>
      </c>
      <c r="G22" s="143">
        <f t="shared" si="2"/>
        <v>40</v>
      </c>
      <c r="H22" s="130">
        <f t="shared" si="3"/>
        <v>0</v>
      </c>
      <c r="I22" s="130">
        <f t="shared" si="4"/>
        <v>0</v>
      </c>
      <c r="J22" s="131">
        <f t="shared" si="1"/>
        <v>1047.24</v>
      </c>
      <c r="K22" s="132">
        <f t="shared" si="5"/>
        <v>0</v>
      </c>
      <c r="L22" s="193">
        <f t="shared" si="6"/>
        <v>1047.24</v>
      </c>
      <c r="M22" s="194">
        <f t="shared" si="7"/>
        <v>89.02</v>
      </c>
      <c r="N22" s="195">
        <f t="shared" si="8"/>
        <v>253.43</v>
      </c>
    </row>
    <row r="23" spans="1:14" ht="12.75">
      <c r="A23" s="6" t="s">
        <v>5</v>
      </c>
      <c r="B23" s="151">
        <v>6</v>
      </c>
      <c r="C23" s="174" t="s">
        <v>110</v>
      </c>
      <c r="D23" s="178">
        <v>44</v>
      </c>
      <c r="E23" s="181">
        <v>901</v>
      </c>
      <c r="F23" s="183">
        <f t="shared" si="0"/>
        <v>0.048834628190899</v>
      </c>
      <c r="G23" s="143">
        <f t="shared" si="2"/>
        <v>0</v>
      </c>
      <c r="H23" s="130">
        <f t="shared" si="3"/>
        <v>44</v>
      </c>
      <c r="I23" s="130">
        <f t="shared" si="4"/>
        <v>44</v>
      </c>
      <c r="J23" s="131">
        <f t="shared" si="1"/>
        <v>0</v>
      </c>
      <c r="K23" s="132">
        <f t="shared" si="5"/>
        <v>701.18</v>
      </c>
      <c r="L23" s="193">
        <f t="shared" si="6"/>
        <v>701.18</v>
      </c>
      <c r="M23" s="194">
        <f t="shared" si="7"/>
        <v>59.6</v>
      </c>
      <c r="N23" s="195">
        <f t="shared" si="8"/>
        <v>169.69</v>
      </c>
    </row>
    <row r="24" spans="1:14" ht="12.75">
      <c r="A24" s="6" t="s">
        <v>5</v>
      </c>
      <c r="B24" s="150">
        <v>7</v>
      </c>
      <c r="C24" s="174" t="s">
        <v>71</v>
      </c>
      <c r="D24" s="178">
        <v>323</v>
      </c>
      <c r="E24" s="181">
        <v>1331</v>
      </c>
      <c r="F24" s="183">
        <f t="shared" si="0"/>
        <v>0.24267468069120962</v>
      </c>
      <c r="G24" s="143">
        <f t="shared" si="2"/>
        <v>323</v>
      </c>
      <c r="H24" s="130">
        <f t="shared" si="3"/>
        <v>0</v>
      </c>
      <c r="I24" s="130">
        <f t="shared" si="4"/>
        <v>0</v>
      </c>
      <c r="J24" s="131">
        <f t="shared" si="1"/>
        <v>8456.46</v>
      </c>
      <c r="K24" s="132">
        <f t="shared" si="5"/>
        <v>0</v>
      </c>
      <c r="L24" s="193">
        <f t="shared" si="6"/>
        <v>8456.46</v>
      </c>
      <c r="M24" s="194">
        <f t="shared" si="7"/>
        <v>718.8</v>
      </c>
      <c r="N24" s="195">
        <f t="shared" si="8"/>
        <v>2046.46</v>
      </c>
    </row>
    <row r="25" spans="1:14" ht="12.75">
      <c r="A25" s="6" t="s">
        <v>5</v>
      </c>
      <c r="B25" s="151">
        <v>8</v>
      </c>
      <c r="C25" s="174" t="s">
        <v>72</v>
      </c>
      <c r="D25" s="178">
        <v>151</v>
      </c>
      <c r="E25" s="181">
        <v>754</v>
      </c>
      <c r="F25" s="183">
        <f t="shared" si="0"/>
        <v>0.2002652519893899</v>
      </c>
      <c r="G25" s="143">
        <f t="shared" si="2"/>
        <v>151</v>
      </c>
      <c r="H25" s="130">
        <f t="shared" si="3"/>
        <v>0</v>
      </c>
      <c r="I25" s="130">
        <f t="shared" si="4"/>
        <v>0</v>
      </c>
      <c r="J25" s="131">
        <f t="shared" si="1"/>
        <v>3953.33</v>
      </c>
      <c r="K25" s="132">
        <f t="shared" si="5"/>
        <v>0</v>
      </c>
      <c r="L25" s="193">
        <f t="shared" si="6"/>
        <v>3953.33</v>
      </c>
      <c r="M25" s="194">
        <f t="shared" si="7"/>
        <v>336.03</v>
      </c>
      <c r="N25" s="195">
        <f t="shared" si="8"/>
        <v>956.71</v>
      </c>
    </row>
    <row r="26" spans="1:14" ht="12.75">
      <c r="A26" s="6" t="s">
        <v>5</v>
      </c>
      <c r="B26" s="150">
        <v>9</v>
      </c>
      <c r="C26" s="174" t="s">
        <v>73</v>
      </c>
      <c r="D26" s="178">
        <v>129</v>
      </c>
      <c r="E26" s="181">
        <v>765</v>
      </c>
      <c r="F26" s="183">
        <f t="shared" si="0"/>
        <v>0.16862745098039217</v>
      </c>
      <c r="G26" s="143">
        <f t="shared" si="2"/>
        <v>129</v>
      </c>
      <c r="H26" s="130">
        <f t="shared" si="3"/>
        <v>0</v>
      </c>
      <c r="I26" s="130">
        <f t="shared" si="4"/>
        <v>0</v>
      </c>
      <c r="J26" s="131">
        <f t="shared" si="1"/>
        <v>3377.35</v>
      </c>
      <c r="K26" s="132">
        <f t="shared" si="5"/>
        <v>0</v>
      </c>
      <c r="L26" s="193">
        <f t="shared" si="6"/>
        <v>3377.35</v>
      </c>
      <c r="M26" s="194">
        <f t="shared" si="7"/>
        <v>287.07</v>
      </c>
      <c r="N26" s="195">
        <f t="shared" si="8"/>
        <v>817.32</v>
      </c>
    </row>
    <row r="27" spans="1:14" ht="12.75">
      <c r="A27" s="6" t="s">
        <v>5</v>
      </c>
      <c r="B27" s="151">
        <v>10</v>
      </c>
      <c r="C27" s="174" t="s">
        <v>74</v>
      </c>
      <c r="D27" s="178">
        <v>126</v>
      </c>
      <c r="E27" s="181">
        <v>853</v>
      </c>
      <c r="F27" s="183">
        <f t="shared" si="0"/>
        <v>0.1477139507620164</v>
      </c>
      <c r="G27" s="143">
        <f t="shared" si="2"/>
        <v>126</v>
      </c>
      <c r="H27" s="130">
        <f t="shared" si="3"/>
        <v>0</v>
      </c>
      <c r="I27" s="130">
        <f t="shared" si="4"/>
        <v>0</v>
      </c>
      <c r="J27" s="131">
        <f t="shared" si="1"/>
        <v>3298.81</v>
      </c>
      <c r="K27" s="132">
        <f t="shared" si="5"/>
        <v>0</v>
      </c>
      <c r="L27" s="193">
        <f t="shared" si="6"/>
        <v>3298.81</v>
      </c>
      <c r="M27" s="194">
        <f t="shared" si="7"/>
        <v>280.4</v>
      </c>
      <c r="N27" s="195">
        <f t="shared" si="8"/>
        <v>798.31</v>
      </c>
    </row>
    <row r="28" spans="1:14" ht="12.75">
      <c r="A28" s="6" t="s">
        <v>5</v>
      </c>
      <c r="B28" s="150">
        <v>11</v>
      </c>
      <c r="C28" s="174" t="s">
        <v>75</v>
      </c>
      <c r="D28" s="178">
        <v>154</v>
      </c>
      <c r="E28" s="181">
        <v>1057</v>
      </c>
      <c r="F28" s="183">
        <f t="shared" si="0"/>
        <v>0.1456953642384106</v>
      </c>
      <c r="G28" s="143">
        <f t="shared" si="2"/>
        <v>154</v>
      </c>
      <c r="H28" s="130">
        <f t="shared" si="3"/>
        <v>0</v>
      </c>
      <c r="I28" s="130">
        <f t="shared" si="4"/>
        <v>0</v>
      </c>
      <c r="J28" s="131">
        <f t="shared" si="1"/>
        <v>4031.87</v>
      </c>
      <c r="K28" s="132">
        <f t="shared" si="5"/>
        <v>0</v>
      </c>
      <c r="L28" s="193">
        <f t="shared" si="6"/>
        <v>4031.87</v>
      </c>
      <c r="M28" s="194">
        <f t="shared" si="7"/>
        <v>342.71</v>
      </c>
      <c r="N28" s="195">
        <f t="shared" si="8"/>
        <v>975.71</v>
      </c>
    </row>
    <row r="29" spans="1:14" ht="12.75">
      <c r="A29" s="6" t="s">
        <v>5</v>
      </c>
      <c r="B29" s="151">
        <v>12</v>
      </c>
      <c r="C29" s="174" t="s">
        <v>76</v>
      </c>
      <c r="D29" s="178">
        <v>191</v>
      </c>
      <c r="E29" s="181">
        <v>1341</v>
      </c>
      <c r="F29" s="183">
        <f t="shared" si="0"/>
        <v>0.1424310216256525</v>
      </c>
      <c r="G29" s="143">
        <f t="shared" si="2"/>
        <v>191</v>
      </c>
      <c r="H29" s="130">
        <f t="shared" si="3"/>
        <v>0</v>
      </c>
      <c r="I29" s="130">
        <f t="shared" si="4"/>
        <v>0</v>
      </c>
      <c r="J29" s="131">
        <f t="shared" si="1"/>
        <v>5000.57</v>
      </c>
      <c r="K29" s="132">
        <f t="shared" si="5"/>
        <v>0</v>
      </c>
      <c r="L29" s="193">
        <f t="shared" si="6"/>
        <v>5000.57</v>
      </c>
      <c r="M29" s="194">
        <f t="shared" si="7"/>
        <v>425.05</v>
      </c>
      <c r="N29" s="195">
        <f t="shared" si="8"/>
        <v>1210.14</v>
      </c>
    </row>
    <row r="30" spans="1:14" ht="12.75">
      <c r="A30" s="6" t="s">
        <v>5</v>
      </c>
      <c r="B30" s="150">
        <v>13</v>
      </c>
      <c r="C30" s="174" t="s">
        <v>77</v>
      </c>
      <c r="D30" s="178">
        <v>69</v>
      </c>
      <c r="E30" s="181">
        <v>503</v>
      </c>
      <c r="F30" s="183">
        <f t="shared" si="0"/>
        <v>0.13717693836978131</v>
      </c>
      <c r="G30" s="143">
        <f t="shared" si="2"/>
        <v>69</v>
      </c>
      <c r="H30" s="130">
        <f t="shared" si="3"/>
        <v>0</v>
      </c>
      <c r="I30" s="130">
        <f t="shared" si="4"/>
        <v>0</v>
      </c>
      <c r="J30" s="131">
        <f t="shared" si="1"/>
        <v>1806.49</v>
      </c>
      <c r="K30" s="132">
        <f t="shared" si="5"/>
        <v>0</v>
      </c>
      <c r="L30" s="193">
        <f t="shared" si="6"/>
        <v>1806.49</v>
      </c>
      <c r="M30" s="194">
        <f t="shared" si="7"/>
        <v>153.55</v>
      </c>
      <c r="N30" s="195">
        <f t="shared" si="8"/>
        <v>437.17</v>
      </c>
    </row>
    <row r="31" spans="1:14" ht="12.75">
      <c r="A31" s="6" t="s">
        <v>5</v>
      </c>
      <c r="B31" s="151">
        <v>14</v>
      </c>
      <c r="C31" s="174" t="s">
        <v>78</v>
      </c>
      <c r="D31" s="178">
        <v>104</v>
      </c>
      <c r="E31" s="181">
        <v>776</v>
      </c>
      <c r="F31" s="183">
        <f t="shared" si="0"/>
        <v>0.13402061855670103</v>
      </c>
      <c r="G31" s="143">
        <f t="shared" si="2"/>
        <v>104</v>
      </c>
      <c r="H31" s="130">
        <f t="shared" si="3"/>
        <v>0</v>
      </c>
      <c r="I31" s="130">
        <f t="shared" si="4"/>
        <v>0</v>
      </c>
      <c r="J31" s="131">
        <f t="shared" si="1"/>
        <v>2722.82</v>
      </c>
      <c r="K31" s="132">
        <f t="shared" si="5"/>
        <v>0</v>
      </c>
      <c r="L31" s="193">
        <f t="shared" si="6"/>
        <v>2722.82</v>
      </c>
      <c r="M31" s="194">
        <f t="shared" si="7"/>
        <v>231.44</v>
      </c>
      <c r="N31" s="195">
        <f t="shared" si="8"/>
        <v>658.92</v>
      </c>
    </row>
    <row r="32" spans="1:14" ht="12.75">
      <c r="A32" s="6" t="s">
        <v>5</v>
      </c>
      <c r="B32" s="150">
        <v>15</v>
      </c>
      <c r="C32" s="174" t="s">
        <v>79</v>
      </c>
      <c r="D32" s="178">
        <v>162</v>
      </c>
      <c r="E32" s="181">
        <v>1245</v>
      </c>
      <c r="F32" s="183">
        <f t="shared" si="0"/>
        <v>0.13012048192771083</v>
      </c>
      <c r="G32" s="143">
        <f t="shared" si="2"/>
        <v>162</v>
      </c>
      <c r="H32" s="130">
        <f t="shared" si="3"/>
        <v>0</v>
      </c>
      <c r="I32" s="130">
        <f t="shared" si="4"/>
        <v>0</v>
      </c>
      <c r="J32" s="131">
        <f t="shared" si="1"/>
        <v>4241.32</v>
      </c>
      <c r="K32" s="132">
        <f t="shared" si="5"/>
        <v>0</v>
      </c>
      <c r="L32" s="193">
        <f t="shared" si="6"/>
        <v>4241.32</v>
      </c>
      <c r="M32" s="194">
        <f t="shared" si="7"/>
        <v>360.51</v>
      </c>
      <c r="N32" s="195">
        <f t="shared" si="8"/>
        <v>1026.4</v>
      </c>
    </row>
    <row r="33" spans="1:14" ht="12.75">
      <c r="A33" s="6" t="s">
        <v>5</v>
      </c>
      <c r="B33" s="151">
        <v>16</v>
      </c>
      <c r="C33" s="174" t="s">
        <v>80</v>
      </c>
      <c r="D33" s="178">
        <v>83</v>
      </c>
      <c r="E33" s="181">
        <v>754</v>
      </c>
      <c r="F33" s="183">
        <f t="shared" si="0"/>
        <v>0.11007957559681697</v>
      </c>
      <c r="G33" s="143">
        <f t="shared" si="2"/>
        <v>83</v>
      </c>
      <c r="H33" s="130">
        <f t="shared" si="3"/>
        <v>0</v>
      </c>
      <c r="I33" s="130">
        <f t="shared" si="4"/>
        <v>0</v>
      </c>
      <c r="J33" s="131">
        <f t="shared" si="1"/>
        <v>2173.02</v>
      </c>
      <c r="K33" s="132">
        <f t="shared" si="5"/>
        <v>0</v>
      </c>
      <c r="L33" s="193">
        <f t="shared" si="6"/>
        <v>2173.02</v>
      </c>
      <c r="M33" s="194">
        <f t="shared" si="7"/>
        <v>184.71</v>
      </c>
      <c r="N33" s="195">
        <f t="shared" si="8"/>
        <v>525.87</v>
      </c>
    </row>
    <row r="34" spans="1:14" ht="12.75">
      <c r="A34" s="6" t="s">
        <v>5</v>
      </c>
      <c r="B34" s="150">
        <v>17</v>
      </c>
      <c r="C34" s="174" t="s">
        <v>81</v>
      </c>
      <c r="D34" s="178">
        <v>89</v>
      </c>
      <c r="E34" s="181">
        <v>836</v>
      </c>
      <c r="F34" s="183">
        <f t="shared" si="0"/>
        <v>0.10645933014354067</v>
      </c>
      <c r="G34" s="143">
        <f t="shared" si="2"/>
        <v>89</v>
      </c>
      <c r="H34" s="130">
        <f t="shared" si="3"/>
        <v>0</v>
      </c>
      <c r="I34" s="130">
        <f t="shared" si="4"/>
        <v>0</v>
      </c>
      <c r="J34" s="131">
        <f t="shared" si="1"/>
        <v>2330.11</v>
      </c>
      <c r="K34" s="132">
        <f t="shared" si="5"/>
        <v>0</v>
      </c>
      <c r="L34" s="193">
        <f t="shared" si="6"/>
        <v>2330.11</v>
      </c>
      <c r="M34" s="194">
        <f t="shared" si="7"/>
        <v>198.06</v>
      </c>
      <c r="N34" s="195">
        <f t="shared" si="8"/>
        <v>563.89</v>
      </c>
    </row>
    <row r="35" spans="1:14" ht="12.75">
      <c r="A35" s="6" t="s">
        <v>5</v>
      </c>
      <c r="B35" s="151">
        <v>18</v>
      </c>
      <c r="C35" s="174" t="s">
        <v>82</v>
      </c>
      <c r="D35" s="178">
        <v>47</v>
      </c>
      <c r="E35" s="181">
        <v>509</v>
      </c>
      <c r="F35" s="183">
        <f t="shared" si="0"/>
        <v>0.09233791748526522</v>
      </c>
      <c r="G35" s="143">
        <f t="shared" si="2"/>
        <v>47</v>
      </c>
      <c r="H35" s="130">
        <f t="shared" si="3"/>
        <v>0</v>
      </c>
      <c r="I35" s="130">
        <f t="shared" si="4"/>
        <v>0</v>
      </c>
      <c r="J35" s="131">
        <f t="shared" si="1"/>
        <v>1230.51</v>
      </c>
      <c r="K35" s="132">
        <f t="shared" si="5"/>
        <v>0</v>
      </c>
      <c r="L35" s="193">
        <f t="shared" si="6"/>
        <v>1230.51</v>
      </c>
      <c r="M35" s="194">
        <f t="shared" si="7"/>
        <v>104.59</v>
      </c>
      <c r="N35" s="195">
        <f t="shared" si="8"/>
        <v>297.78</v>
      </c>
    </row>
    <row r="36" spans="1:14" ht="12.75">
      <c r="A36" s="6" t="s">
        <v>5</v>
      </c>
      <c r="B36" s="150">
        <v>19</v>
      </c>
      <c r="C36" s="174" t="s">
        <v>83</v>
      </c>
      <c r="D36" s="178">
        <v>46</v>
      </c>
      <c r="E36" s="181">
        <v>501</v>
      </c>
      <c r="F36" s="183">
        <f t="shared" si="0"/>
        <v>0.09181636726546906</v>
      </c>
      <c r="G36" s="143">
        <f t="shared" si="2"/>
        <v>46</v>
      </c>
      <c r="H36" s="130">
        <f t="shared" si="3"/>
        <v>0</v>
      </c>
      <c r="I36" s="130">
        <f t="shared" si="4"/>
        <v>0</v>
      </c>
      <c r="J36" s="131">
        <f t="shared" si="1"/>
        <v>1204.33</v>
      </c>
      <c r="K36" s="132">
        <f t="shared" si="5"/>
        <v>0</v>
      </c>
      <c r="L36" s="193">
        <f t="shared" si="6"/>
        <v>1204.33</v>
      </c>
      <c r="M36" s="194">
        <f t="shared" si="7"/>
        <v>102.37</v>
      </c>
      <c r="N36" s="195">
        <f t="shared" si="8"/>
        <v>291.45</v>
      </c>
    </row>
    <row r="37" spans="1:14" ht="12.75">
      <c r="A37" s="6" t="s">
        <v>5</v>
      </c>
      <c r="B37" s="151">
        <v>20</v>
      </c>
      <c r="C37" s="174" t="s">
        <v>84</v>
      </c>
      <c r="D37" s="178">
        <v>72</v>
      </c>
      <c r="E37" s="181">
        <v>941</v>
      </c>
      <c r="F37" s="183">
        <f t="shared" si="0"/>
        <v>0.0765143464399575</v>
      </c>
      <c r="G37" s="143">
        <f t="shared" si="2"/>
        <v>72</v>
      </c>
      <c r="H37" s="130">
        <f t="shared" si="3"/>
        <v>0</v>
      </c>
      <c r="I37" s="130">
        <f t="shared" si="4"/>
        <v>0</v>
      </c>
      <c r="J37" s="131">
        <f t="shared" si="1"/>
        <v>1885.03</v>
      </c>
      <c r="K37" s="132">
        <f t="shared" si="5"/>
        <v>0</v>
      </c>
      <c r="L37" s="193">
        <f t="shared" si="6"/>
        <v>1885.03</v>
      </c>
      <c r="M37" s="194">
        <f t="shared" si="7"/>
        <v>160.23</v>
      </c>
      <c r="N37" s="195">
        <f t="shared" si="8"/>
        <v>456.18</v>
      </c>
    </row>
    <row r="38" spans="1:14" ht="12.75">
      <c r="A38" s="6" t="s">
        <v>5</v>
      </c>
      <c r="B38" s="150">
        <v>21</v>
      </c>
      <c r="C38" s="174" t="s">
        <v>85</v>
      </c>
      <c r="D38" s="178">
        <v>61</v>
      </c>
      <c r="E38" s="181">
        <v>872</v>
      </c>
      <c r="F38" s="183">
        <f t="shared" si="0"/>
        <v>0.06995412844036697</v>
      </c>
      <c r="G38" s="143">
        <f t="shared" si="2"/>
        <v>61</v>
      </c>
      <c r="H38" s="130">
        <f t="shared" si="3"/>
        <v>0</v>
      </c>
      <c r="I38" s="130">
        <f t="shared" si="4"/>
        <v>0</v>
      </c>
      <c r="J38" s="131">
        <f t="shared" si="1"/>
        <v>1597.04</v>
      </c>
      <c r="K38" s="132">
        <f t="shared" si="5"/>
        <v>0</v>
      </c>
      <c r="L38" s="193">
        <f t="shared" si="6"/>
        <v>1597.04</v>
      </c>
      <c r="M38" s="194">
        <f t="shared" si="7"/>
        <v>135.75</v>
      </c>
      <c r="N38" s="195">
        <f t="shared" si="8"/>
        <v>386.48</v>
      </c>
    </row>
    <row r="39" spans="1:14" ht="12.75">
      <c r="A39" s="6" t="s">
        <v>5</v>
      </c>
      <c r="B39" s="151">
        <v>22</v>
      </c>
      <c r="C39" s="174" t="s">
        <v>86</v>
      </c>
      <c r="D39" s="178">
        <v>15</v>
      </c>
      <c r="E39" s="181">
        <v>243</v>
      </c>
      <c r="F39" s="183">
        <f t="shared" si="0"/>
        <v>0.06172839506172839</v>
      </c>
      <c r="G39" s="143">
        <f t="shared" si="2"/>
        <v>15</v>
      </c>
      <c r="H39" s="130">
        <f t="shared" si="3"/>
        <v>0</v>
      </c>
      <c r="I39" s="130">
        <f t="shared" si="4"/>
        <v>0</v>
      </c>
      <c r="J39" s="131">
        <f t="shared" si="1"/>
        <v>392.72</v>
      </c>
      <c r="K39" s="132">
        <f t="shared" si="5"/>
        <v>0</v>
      </c>
      <c r="L39" s="193">
        <f t="shared" si="6"/>
        <v>392.72</v>
      </c>
      <c r="M39" s="194">
        <f t="shared" si="7"/>
        <v>33.38</v>
      </c>
      <c r="N39" s="195">
        <f t="shared" si="8"/>
        <v>95.04</v>
      </c>
    </row>
    <row r="40" spans="1:14" ht="12.75">
      <c r="A40" s="6" t="s">
        <v>5</v>
      </c>
      <c r="B40" s="150">
        <v>23</v>
      </c>
      <c r="C40" s="174" t="s">
        <v>87</v>
      </c>
      <c r="D40" s="178">
        <v>171</v>
      </c>
      <c r="E40" s="181">
        <v>609</v>
      </c>
      <c r="F40" s="183">
        <f t="shared" si="0"/>
        <v>0.28078817733990147</v>
      </c>
      <c r="G40" s="143">
        <f t="shared" si="2"/>
        <v>171</v>
      </c>
      <c r="H40" s="130">
        <f t="shared" si="3"/>
        <v>0</v>
      </c>
      <c r="I40" s="130">
        <f t="shared" si="4"/>
        <v>0</v>
      </c>
      <c r="J40" s="131">
        <f t="shared" si="1"/>
        <v>4476.95</v>
      </c>
      <c r="K40" s="132">
        <f t="shared" si="5"/>
        <v>0</v>
      </c>
      <c r="L40" s="193">
        <f t="shared" si="6"/>
        <v>4476.95</v>
      </c>
      <c r="M40" s="194">
        <f t="shared" si="7"/>
        <v>380.54</v>
      </c>
      <c r="N40" s="195">
        <f t="shared" si="8"/>
        <v>1083.42</v>
      </c>
    </row>
    <row r="41" spans="1:14" ht="12.75">
      <c r="A41" s="6" t="s">
        <v>5</v>
      </c>
      <c r="B41" s="151">
        <v>24</v>
      </c>
      <c r="C41" s="174" t="s">
        <v>88</v>
      </c>
      <c r="D41" s="178">
        <v>124</v>
      </c>
      <c r="E41" s="181">
        <v>979</v>
      </c>
      <c r="F41" s="183">
        <f t="shared" si="0"/>
        <v>0.12665985699693566</v>
      </c>
      <c r="G41" s="143">
        <f t="shared" si="2"/>
        <v>124</v>
      </c>
      <c r="H41" s="130">
        <f t="shared" si="3"/>
        <v>0</v>
      </c>
      <c r="I41" s="130">
        <f t="shared" si="4"/>
        <v>0</v>
      </c>
      <c r="J41" s="131">
        <f t="shared" si="1"/>
        <v>3246.44</v>
      </c>
      <c r="K41" s="132">
        <f t="shared" si="5"/>
        <v>0</v>
      </c>
      <c r="L41" s="193">
        <f t="shared" si="6"/>
        <v>3246.44</v>
      </c>
      <c r="M41" s="194">
        <f t="shared" si="7"/>
        <v>275.95</v>
      </c>
      <c r="N41" s="195">
        <f t="shared" si="8"/>
        <v>785.64</v>
      </c>
    </row>
    <row r="42" spans="1:14" ht="12.75">
      <c r="A42" s="6" t="s">
        <v>5</v>
      </c>
      <c r="B42" s="150">
        <v>25</v>
      </c>
      <c r="C42" s="174" t="s">
        <v>89</v>
      </c>
      <c r="D42" s="178">
        <v>70</v>
      </c>
      <c r="E42" s="181">
        <v>818</v>
      </c>
      <c r="F42" s="183">
        <f t="shared" si="0"/>
        <v>0.08557457212713937</v>
      </c>
      <c r="G42" s="143">
        <f t="shared" si="2"/>
        <v>70</v>
      </c>
      <c r="H42" s="130">
        <f t="shared" si="3"/>
        <v>0</v>
      </c>
      <c r="I42" s="130">
        <f t="shared" si="4"/>
        <v>0</v>
      </c>
      <c r="J42" s="131">
        <f t="shared" si="1"/>
        <v>1832.67</v>
      </c>
      <c r="K42" s="132">
        <f t="shared" si="5"/>
        <v>0</v>
      </c>
      <c r="L42" s="193">
        <f t="shared" si="6"/>
        <v>1832.67</v>
      </c>
      <c r="M42" s="194">
        <f t="shared" si="7"/>
        <v>155.78</v>
      </c>
      <c r="N42" s="195">
        <f t="shared" si="8"/>
        <v>443.51</v>
      </c>
    </row>
    <row r="43" spans="1:14" ht="12.75">
      <c r="A43" s="6" t="s">
        <v>5</v>
      </c>
      <c r="B43" s="151">
        <v>26</v>
      </c>
      <c r="C43" s="174" t="s">
        <v>90</v>
      </c>
      <c r="D43" s="178">
        <v>4</v>
      </c>
      <c r="E43" s="181">
        <v>134</v>
      </c>
      <c r="F43" s="183">
        <f t="shared" si="0"/>
        <v>0.029850746268656716</v>
      </c>
      <c r="G43" s="143">
        <f t="shared" si="2"/>
        <v>0</v>
      </c>
      <c r="H43" s="130">
        <f t="shared" si="3"/>
        <v>4</v>
      </c>
      <c r="I43" s="130">
        <f t="shared" si="4"/>
        <v>0</v>
      </c>
      <c r="J43" s="131">
        <f t="shared" si="1"/>
        <v>0</v>
      </c>
      <c r="K43" s="132">
        <f t="shared" si="5"/>
        <v>0</v>
      </c>
      <c r="L43" s="193">
        <f t="shared" si="6"/>
        <v>0</v>
      </c>
      <c r="M43" s="194">
        <f t="shared" si="7"/>
        <v>0</v>
      </c>
      <c r="N43" s="195">
        <f t="shared" si="8"/>
        <v>0</v>
      </c>
    </row>
    <row r="44" spans="1:14" ht="12.75">
      <c r="A44" s="6" t="s">
        <v>5</v>
      </c>
      <c r="B44" s="150">
        <v>27</v>
      </c>
      <c r="C44" s="174" t="s">
        <v>91</v>
      </c>
      <c r="D44" s="178">
        <v>221</v>
      </c>
      <c r="E44" s="181">
        <v>1294</v>
      </c>
      <c r="F44" s="183">
        <f t="shared" si="0"/>
        <v>0.17078825347758886</v>
      </c>
      <c r="G44" s="143">
        <f t="shared" si="2"/>
        <v>221</v>
      </c>
      <c r="H44" s="130">
        <f t="shared" si="3"/>
        <v>0</v>
      </c>
      <c r="I44" s="130">
        <f t="shared" si="4"/>
        <v>0</v>
      </c>
      <c r="J44" s="131">
        <f t="shared" si="1"/>
        <v>5786</v>
      </c>
      <c r="K44" s="132">
        <f t="shared" si="5"/>
        <v>0</v>
      </c>
      <c r="L44" s="193">
        <f t="shared" si="6"/>
        <v>5786</v>
      </c>
      <c r="M44" s="194">
        <f t="shared" si="7"/>
        <v>491.81</v>
      </c>
      <c r="N44" s="195">
        <f t="shared" si="8"/>
        <v>1400.21</v>
      </c>
    </row>
    <row r="45" spans="1:14" ht="12.75">
      <c r="A45" s="6" t="s">
        <v>5</v>
      </c>
      <c r="B45" s="151">
        <v>28</v>
      </c>
      <c r="C45" s="174" t="s">
        <v>92</v>
      </c>
      <c r="D45" s="178">
        <v>163</v>
      </c>
      <c r="E45" s="181">
        <v>1428</v>
      </c>
      <c r="F45" s="183">
        <f t="shared" si="0"/>
        <v>0.11414565826330532</v>
      </c>
      <c r="G45" s="143">
        <f t="shared" si="2"/>
        <v>163</v>
      </c>
      <c r="H45" s="130">
        <f t="shared" si="3"/>
        <v>0</v>
      </c>
      <c r="I45" s="130">
        <f t="shared" si="4"/>
        <v>0</v>
      </c>
      <c r="J45" s="131">
        <f t="shared" si="1"/>
        <v>4267.5</v>
      </c>
      <c r="K45" s="132">
        <f t="shared" si="5"/>
        <v>0</v>
      </c>
      <c r="L45" s="193">
        <f t="shared" si="6"/>
        <v>4267.5</v>
      </c>
      <c r="M45" s="194">
        <f t="shared" si="7"/>
        <v>362.74</v>
      </c>
      <c r="N45" s="195">
        <f t="shared" si="8"/>
        <v>1032.74</v>
      </c>
    </row>
    <row r="46" spans="1:14" ht="12.75">
      <c r="A46" s="6" t="s">
        <v>5</v>
      </c>
      <c r="B46" s="150">
        <v>29</v>
      </c>
      <c r="C46" s="174" t="s">
        <v>93</v>
      </c>
      <c r="D46" s="178">
        <v>54</v>
      </c>
      <c r="E46" s="181">
        <v>603</v>
      </c>
      <c r="F46" s="183">
        <f t="shared" si="0"/>
        <v>0.08955223880597014</v>
      </c>
      <c r="G46" s="143">
        <f t="shared" si="2"/>
        <v>54</v>
      </c>
      <c r="H46" s="130">
        <f t="shared" si="3"/>
        <v>0</v>
      </c>
      <c r="I46" s="130">
        <f t="shared" si="4"/>
        <v>0</v>
      </c>
      <c r="J46" s="131">
        <f t="shared" si="1"/>
        <v>1413.77</v>
      </c>
      <c r="K46" s="132">
        <f t="shared" si="5"/>
        <v>0</v>
      </c>
      <c r="L46" s="193">
        <f t="shared" si="6"/>
        <v>1413.77</v>
      </c>
      <c r="M46" s="194">
        <f t="shared" si="7"/>
        <v>120.17</v>
      </c>
      <c r="N46" s="195">
        <f t="shared" si="8"/>
        <v>342.13</v>
      </c>
    </row>
    <row r="47" spans="1:14" ht="12.75">
      <c r="A47" s="6" t="s">
        <v>5</v>
      </c>
      <c r="B47" s="151">
        <v>30</v>
      </c>
      <c r="C47" s="174" t="s">
        <v>94</v>
      </c>
      <c r="D47" s="178">
        <v>64</v>
      </c>
      <c r="E47" s="181">
        <v>795</v>
      </c>
      <c r="F47" s="183">
        <f t="shared" si="0"/>
        <v>0.08050314465408805</v>
      </c>
      <c r="G47" s="143">
        <f t="shared" si="2"/>
        <v>64</v>
      </c>
      <c r="H47" s="130">
        <f t="shared" si="3"/>
        <v>0</v>
      </c>
      <c r="I47" s="130">
        <f t="shared" si="4"/>
        <v>0</v>
      </c>
      <c r="J47" s="131">
        <f t="shared" si="1"/>
        <v>1675.58</v>
      </c>
      <c r="K47" s="132">
        <f t="shared" si="5"/>
        <v>0</v>
      </c>
      <c r="L47" s="193">
        <f t="shared" si="6"/>
        <v>1675.58</v>
      </c>
      <c r="M47" s="194">
        <f t="shared" si="7"/>
        <v>142.42</v>
      </c>
      <c r="N47" s="195">
        <f t="shared" si="8"/>
        <v>405.49</v>
      </c>
    </row>
    <row r="48" spans="1:14" ht="12.75">
      <c r="A48" s="6" t="s">
        <v>5</v>
      </c>
      <c r="B48" s="150">
        <v>31</v>
      </c>
      <c r="C48" s="174" t="s">
        <v>95</v>
      </c>
      <c r="D48" s="178">
        <v>71</v>
      </c>
      <c r="E48" s="181">
        <v>884</v>
      </c>
      <c r="F48" s="183">
        <f t="shared" si="0"/>
        <v>0.08031674208144797</v>
      </c>
      <c r="G48" s="143">
        <f t="shared" si="2"/>
        <v>71</v>
      </c>
      <c r="H48" s="130">
        <f t="shared" si="3"/>
        <v>0</v>
      </c>
      <c r="I48" s="130">
        <f t="shared" si="4"/>
        <v>0</v>
      </c>
      <c r="J48" s="131">
        <f t="shared" si="1"/>
        <v>1858.85</v>
      </c>
      <c r="K48" s="132">
        <f t="shared" si="5"/>
        <v>0</v>
      </c>
      <c r="L48" s="193">
        <f t="shared" si="6"/>
        <v>1858.85</v>
      </c>
      <c r="M48" s="194">
        <f t="shared" si="7"/>
        <v>158</v>
      </c>
      <c r="N48" s="195">
        <f t="shared" si="8"/>
        <v>449.84</v>
      </c>
    </row>
    <row r="49" spans="1:14" ht="12.75">
      <c r="A49" s="6" t="s">
        <v>5</v>
      </c>
      <c r="B49" s="151">
        <v>32</v>
      </c>
      <c r="C49" s="174" t="s">
        <v>96</v>
      </c>
      <c r="D49" s="178">
        <v>78</v>
      </c>
      <c r="E49" s="181">
        <v>1137</v>
      </c>
      <c r="F49" s="183">
        <f t="shared" si="0"/>
        <v>0.06860158311345646</v>
      </c>
      <c r="G49" s="143">
        <f t="shared" si="2"/>
        <v>78</v>
      </c>
      <c r="H49" s="130">
        <f t="shared" si="3"/>
        <v>0</v>
      </c>
      <c r="I49" s="130">
        <f t="shared" si="4"/>
        <v>0</v>
      </c>
      <c r="J49" s="131">
        <f t="shared" si="1"/>
        <v>2042.12</v>
      </c>
      <c r="K49" s="132">
        <f t="shared" si="5"/>
        <v>0</v>
      </c>
      <c r="L49" s="193">
        <f t="shared" si="6"/>
        <v>2042.12</v>
      </c>
      <c r="M49" s="194">
        <f t="shared" si="7"/>
        <v>173.58</v>
      </c>
      <c r="N49" s="195">
        <f t="shared" si="8"/>
        <v>494.19</v>
      </c>
    </row>
    <row r="50" spans="1:14" ht="12.75">
      <c r="A50" s="6" t="s">
        <v>5</v>
      </c>
      <c r="B50" s="150">
        <v>33</v>
      </c>
      <c r="C50" s="174" t="s">
        <v>97</v>
      </c>
      <c r="D50" s="178">
        <v>33</v>
      </c>
      <c r="E50" s="181">
        <v>937</v>
      </c>
      <c r="F50" s="183">
        <f t="shared" si="0"/>
        <v>0.035218783351120594</v>
      </c>
      <c r="G50" s="143">
        <f t="shared" si="2"/>
        <v>0</v>
      </c>
      <c r="H50" s="130">
        <f t="shared" si="3"/>
        <v>33</v>
      </c>
      <c r="I50" s="130">
        <f t="shared" si="4"/>
        <v>33</v>
      </c>
      <c r="J50" s="131">
        <f t="shared" si="1"/>
        <v>0</v>
      </c>
      <c r="K50" s="132">
        <f t="shared" si="5"/>
        <v>525.88</v>
      </c>
      <c r="L50" s="193">
        <f t="shared" si="6"/>
        <v>525.88</v>
      </c>
      <c r="M50" s="194">
        <f t="shared" si="7"/>
        <v>44.7</v>
      </c>
      <c r="N50" s="195">
        <f t="shared" si="8"/>
        <v>127.26</v>
      </c>
    </row>
    <row r="51" spans="1:14" ht="12.75">
      <c r="A51" s="6" t="s">
        <v>5</v>
      </c>
      <c r="B51" s="151">
        <v>34</v>
      </c>
      <c r="C51" s="174" t="s">
        <v>98</v>
      </c>
      <c r="D51" s="178">
        <v>15</v>
      </c>
      <c r="E51" s="181">
        <v>575</v>
      </c>
      <c r="F51" s="183">
        <f t="shared" si="0"/>
        <v>0.02608695652173913</v>
      </c>
      <c r="G51" s="143">
        <f t="shared" si="2"/>
        <v>0</v>
      </c>
      <c r="H51" s="130">
        <f t="shared" si="3"/>
        <v>15</v>
      </c>
      <c r="I51" s="130">
        <f t="shared" si="4"/>
        <v>15</v>
      </c>
      <c r="J51" s="131">
        <f t="shared" si="1"/>
        <v>0</v>
      </c>
      <c r="K51" s="132">
        <f t="shared" si="5"/>
        <v>239.04</v>
      </c>
      <c r="L51" s="193">
        <f t="shared" si="6"/>
        <v>239.04</v>
      </c>
      <c r="M51" s="194">
        <f t="shared" si="7"/>
        <v>20.32</v>
      </c>
      <c r="N51" s="195">
        <f t="shared" si="8"/>
        <v>57.85</v>
      </c>
    </row>
    <row r="52" spans="1:14" ht="12.75">
      <c r="A52" s="6" t="s">
        <v>5</v>
      </c>
      <c r="B52" s="150">
        <v>35</v>
      </c>
      <c r="C52" s="174" t="s">
        <v>99</v>
      </c>
      <c r="D52" s="178">
        <v>21</v>
      </c>
      <c r="E52" s="181">
        <v>838</v>
      </c>
      <c r="F52" s="183">
        <f t="shared" si="0"/>
        <v>0.025059665871121718</v>
      </c>
      <c r="G52" s="143">
        <f t="shared" si="2"/>
        <v>0</v>
      </c>
      <c r="H52" s="130">
        <f t="shared" si="3"/>
        <v>21</v>
      </c>
      <c r="I52" s="130">
        <f t="shared" si="4"/>
        <v>21</v>
      </c>
      <c r="J52" s="131">
        <f t="shared" si="1"/>
        <v>0</v>
      </c>
      <c r="K52" s="132">
        <f t="shared" si="5"/>
        <v>334.65</v>
      </c>
      <c r="L52" s="193">
        <f t="shared" si="6"/>
        <v>334.65</v>
      </c>
      <c r="M52" s="194">
        <f t="shared" si="7"/>
        <v>28.45</v>
      </c>
      <c r="N52" s="195">
        <f t="shared" si="8"/>
        <v>80.99</v>
      </c>
    </row>
    <row r="53" spans="1:14" ht="13.5" thickBot="1">
      <c r="A53" s="7" t="s">
        <v>5</v>
      </c>
      <c r="B53" s="151">
        <v>36</v>
      </c>
      <c r="C53" s="176" t="s">
        <v>100</v>
      </c>
      <c r="D53" s="179">
        <v>29</v>
      </c>
      <c r="E53" s="182">
        <v>1424</v>
      </c>
      <c r="F53" s="183">
        <f t="shared" si="0"/>
        <v>0.020365168539325844</v>
      </c>
      <c r="G53" s="143">
        <f t="shared" si="2"/>
        <v>0</v>
      </c>
      <c r="H53" s="130">
        <f t="shared" si="3"/>
        <v>29</v>
      </c>
      <c r="I53" s="130">
        <f t="shared" si="4"/>
        <v>29</v>
      </c>
      <c r="J53" s="131">
        <f t="shared" si="1"/>
        <v>0</v>
      </c>
      <c r="K53" s="132">
        <f t="shared" si="5"/>
        <v>462.14</v>
      </c>
      <c r="L53" s="193">
        <f t="shared" si="6"/>
        <v>462.14</v>
      </c>
      <c r="M53" s="194">
        <f t="shared" si="7"/>
        <v>39.28</v>
      </c>
      <c r="N53" s="195">
        <f t="shared" si="8"/>
        <v>111.84</v>
      </c>
    </row>
    <row r="54" spans="1:14" ht="15.75" thickBot="1">
      <c r="A54" s="291" t="s">
        <v>0</v>
      </c>
      <c r="B54" s="292"/>
      <c r="C54" s="293"/>
      <c r="D54" s="37">
        <f>SUM(D18:D53)</f>
        <v>3763</v>
      </c>
      <c r="E54" s="37">
        <f>SUM(E18:E53)</f>
        <v>31180</v>
      </c>
      <c r="F54" s="149">
        <f t="shared" si="0"/>
        <v>0.12068633739576652</v>
      </c>
      <c r="G54" s="39">
        <f aca="true" t="shared" si="9" ref="G54:N54">SUM(G18:G53)</f>
        <v>3617</v>
      </c>
      <c r="H54" s="39">
        <f t="shared" si="9"/>
        <v>146</v>
      </c>
      <c r="I54" s="39">
        <f t="shared" si="9"/>
        <v>142</v>
      </c>
      <c r="J54" s="93">
        <f t="shared" si="9"/>
        <v>94696.66</v>
      </c>
      <c r="K54" s="93">
        <f t="shared" si="9"/>
        <v>2262.89</v>
      </c>
      <c r="L54" s="65">
        <f t="shared" si="9"/>
        <v>96959.54999999999</v>
      </c>
      <c r="M54" s="30">
        <f t="shared" si="9"/>
        <v>8241.57</v>
      </c>
      <c r="N54" s="41">
        <f t="shared" si="9"/>
        <v>23464.220000000005</v>
      </c>
    </row>
    <row r="55" spans="1:11" ht="13.5" thickBot="1">
      <c r="A55" s="31"/>
      <c r="B55" s="31"/>
      <c r="C55" s="31"/>
      <c r="D55" s="31"/>
      <c r="E55" s="31"/>
      <c r="F55" s="31"/>
      <c r="G55" s="11"/>
      <c r="H55" s="11"/>
      <c r="I55" s="11"/>
      <c r="J55" s="11"/>
      <c r="K55" s="11"/>
    </row>
    <row r="56" spans="4:6" ht="14.25">
      <c r="D56" s="248" t="str">
        <f>G15</f>
        <v>Alunni stanieri =/&gt;</v>
      </c>
      <c r="E56" s="249"/>
      <c r="F56" s="251" t="s">
        <v>49</v>
      </c>
    </row>
    <row r="57" spans="4:6" ht="14.25">
      <c r="D57" s="289">
        <f>G16</f>
        <v>0.05</v>
      </c>
      <c r="E57" s="290"/>
      <c r="F57" s="252"/>
    </row>
    <row r="58" spans="4:6" ht="12.75">
      <c r="D58" s="35" t="s">
        <v>27</v>
      </c>
      <c r="E58" s="36" t="s">
        <v>22</v>
      </c>
      <c r="F58" s="253"/>
    </row>
    <row r="59" spans="4:12" ht="12.75">
      <c r="D59" s="285">
        <f>COUNTIF(F18:F53,"&gt;=5%")</f>
        <v>30</v>
      </c>
      <c r="E59" s="287">
        <f>G54</f>
        <v>3617</v>
      </c>
      <c r="F59" s="254">
        <f>COUNTIF(D18:D53,"&gt;0")</f>
        <v>36</v>
      </c>
      <c r="L59" s="50"/>
    </row>
    <row r="60" spans="4:6" ht="13.5" thickBot="1">
      <c r="D60" s="286"/>
      <c r="E60" s="288"/>
      <c r="F60" s="255"/>
    </row>
  </sheetData>
  <mergeCells count="21">
    <mergeCell ref="J14:K14"/>
    <mergeCell ref="L14:N14"/>
    <mergeCell ref="A14:F14"/>
    <mergeCell ref="H14:I14"/>
    <mergeCell ref="F56:F58"/>
    <mergeCell ref="F59:F60"/>
    <mergeCell ref="A54:C54"/>
    <mergeCell ref="D56:E56"/>
    <mergeCell ref="D59:D60"/>
    <mergeCell ref="E59:E60"/>
    <mergeCell ref="D57:E57"/>
    <mergeCell ref="A1:N1"/>
    <mergeCell ref="A2:N2"/>
    <mergeCell ref="A3:N3"/>
    <mergeCell ref="A4:N4"/>
    <mergeCell ref="A5:N5"/>
    <mergeCell ref="A8:N8"/>
    <mergeCell ref="A9:N9"/>
    <mergeCell ref="A12:N12"/>
    <mergeCell ref="A10:N10"/>
    <mergeCell ref="A11:N11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A10">
      <selection activeCell="J36" sqref="J36"/>
    </sheetView>
  </sheetViews>
  <sheetFormatPr defaultColWidth="9.140625" defaultRowHeight="12.75"/>
  <cols>
    <col min="1" max="1" width="5.421875" style="0" customWidth="1"/>
    <col min="2" max="2" width="28.28125" style="0" bestFit="1" customWidth="1"/>
    <col min="3" max="3" width="14.00390625" style="0" bestFit="1" customWidth="1"/>
    <col min="4" max="4" width="11.7109375" style="0" customWidth="1"/>
    <col min="6" max="9" width="9.00390625" style="0" customWidth="1"/>
    <col min="10" max="10" width="11.140625" style="0" customWidth="1"/>
    <col min="11" max="11" width="16.7109375" style="0" bestFit="1" customWidth="1"/>
    <col min="12" max="12" width="13.140625" style="0" bestFit="1" customWidth="1"/>
    <col min="13" max="13" width="12.8515625" style="0" bestFit="1" customWidth="1"/>
    <col min="14" max="14" width="12.7109375" style="0" bestFit="1" customWidth="1"/>
    <col min="15" max="15" width="10.57421875" style="0" bestFit="1" customWidth="1"/>
    <col min="16" max="16" width="11.28125" style="0" bestFit="1" customWidth="1"/>
    <col min="17" max="17" width="14.421875" style="0" bestFit="1" customWidth="1"/>
    <col min="18" max="18" width="13.7109375" style="0" bestFit="1" customWidth="1"/>
    <col min="19" max="19" width="12.8515625" style="0" customWidth="1"/>
    <col min="20" max="20" width="12.7109375" style="0" customWidth="1"/>
    <col min="21" max="21" width="13.7109375" style="0" bestFit="1" customWidth="1"/>
    <col min="22" max="22" width="13.421875" style="0" customWidth="1"/>
    <col min="23" max="23" width="12.8515625" style="0" customWidth="1"/>
    <col min="24" max="24" width="12.8515625" style="0" bestFit="1" customWidth="1"/>
    <col min="25" max="25" width="12.421875" style="0" bestFit="1" customWidth="1"/>
    <col min="26" max="26" width="13.8515625" style="0" customWidth="1"/>
  </cols>
  <sheetData>
    <row r="1" spans="1:26" ht="27.75">
      <c r="A1" s="250" t="s">
        <v>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ht="20.25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</row>
    <row r="3" spans="1:26" ht="15.75">
      <c r="A3" s="264" t="s">
        <v>25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</row>
    <row r="4" spans="1:26" ht="12.75">
      <c r="A4" s="259" t="s">
        <v>63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</row>
    <row r="5" spans="1:26" ht="12.75">
      <c r="A5" s="259" t="s">
        <v>64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</row>
    <row r="6" spans="1:26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2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20.25" customHeight="1">
      <c r="A8" s="328" t="s">
        <v>42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</row>
    <row r="9" spans="1:26" ht="12.75">
      <c r="A9" s="258" t="s">
        <v>70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</row>
    <row r="10" spans="1:26" ht="12.75">
      <c r="A10" s="258" t="s">
        <v>66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</row>
    <row r="11" spans="1:26" ht="12.75">
      <c r="A11" s="258" t="s">
        <v>124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</row>
    <row r="12" spans="1:26" ht="15.75">
      <c r="A12" s="264" t="s">
        <v>69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</row>
    <row r="14" ht="13.5" thickBot="1"/>
    <row r="15" spans="1:26" ht="15" thickBot="1">
      <c r="A15" s="307" t="s">
        <v>15</v>
      </c>
      <c r="B15" s="313" t="s">
        <v>16</v>
      </c>
      <c r="C15" s="316" t="s">
        <v>17</v>
      </c>
      <c r="D15" s="152" t="s">
        <v>31</v>
      </c>
      <c r="E15" s="153" t="s">
        <v>30</v>
      </c>
      <c r="F15" s="320" t="s">
        <v>26</v>
      </c>
      <c r="G15" s="321"/>
      <c r="H15" s="332" t="s">
        <v>49</v>
      </c>
      <c r="I15" s="329" t="s">
        <v>61</v>
      </c>
      <c r="J15" s="324" t="s">
        <v>130</v>
      </c>
      <c r="K15" s="309" t="s">
        <v>128</v>
      </c>
      <c r="L15" s="309"/>
      <c r="M15" s="309"/>
      <c r="N15" s="310"/>
      <c r="O15" s="310"/>
      <c r="P15" s="311"/>
      <c r="Q15" s="312"/>
      <c r="R15" s="327" t="s">
        <v>35</v>
      </c>
      <c r="S15" s="310"/>
      <c r="T15" s="310"/>
      <c r="U15" s="310"/>
      <c r="V15" s="310"/>
      <c r="W15" s="310"/>
      <c r="X15" s="310"/>
      <c r="Y15" s="311"/>
      <c r="Z15" s="312"/>
    </row>
    <row r="16" spans="1:26" ht="57.75" customHeight="1">
      <c r="A16" s="308"/>
      <c r="B16" s="314"/>
      <c r="C16" s="317"/>
      <c r="D16" s="318" t="s">
        <v>29</v>
      </c>
      <c r="E16" s="335" t="s">
        <v>7</v>
      </c>
      <c r="F16" s="322"/>
      <c r="G16" s="323"/>
      <c r="H16" s="333"/>
      <c r="I16" s="330"/>
      <c r="J16" s="325"/>
      <c r="K16" s="300" t="s">
        <v>48</v>
      </c>
      <c r="L16" s="301"/>
      <c r="M16" s="302"/>
      <c r="N16" s="301" t="s">
        <v>50</v>
      </c>
      <c r="O16" s="301"/>
      <c r="P16" s="303"/>
      <c r="Q16" s="204" t="s">
        <v>104</v>
      </c>
      <c r="R16" s="300" t="s">
        <v>48</v>
      </c>
      <c r="S16" s="301"/>
      <c r="T16" s="302"/>
      <c r="U16" s="301" t="s">
        <v>50</v>
      </c>
      <c r="V16" s="301"/>
      <c r="W16" s="303"/>
      <c r="X16" s="304" t="s">
        <v>36</v>
      </c>
      <c r="Y16" s="305"/>
      <c r="Z16" s="306"/>
    </row>
    <row r="17" spans="1:26" ht="34.5" thickBot="1">
      <c r="A17" s="286"/>
      <c r="B17" s="315"/>
      <c r="C17" s="288"/>
      <c r="D17" s="319"/>
      <c r="E17" s="336"/>
      <c r="F17" s="162" t="s">
        <v>27</v>
      </c>
      <c r="G17" s="163" t="s">
        <v>22</v>
      </c>
      <c r="H17" s="334"/>
      <c r="I17" s="331"/>
      <c r="J17" s="326"/>
      <c r="K17" s="158" t="s">
        <v>33</v>
      </c>
      <c r="L17" s="159" t="s">
        <v>129</v>
      </c>
      <c r="M17" s="196" t="s">
        <v>103</v>
      </c>
      <c r="N17" s="111" t="s">
        <v>52</v>
      </c>
      <c r="O17" s="104" t="s">
        <v>53</v>
      </c>
      <c r="P17" s="207" t="s">
        <v>103</v>
      </c>
      <c r="Q17" s="208" t="s">
        <v>34</v>
      </c>
      <c r="R17" s="205" t="s">
        <v>103</v>
      </c>
      <c r="S17" s="201" t="s">
        <v>32</v>
      </c>
      <c r="T17" s="206" t="s">
        <v>102</v>
      </c>
      <c r="U17" s="205" t="s">
        <v>103</v>
      </c>
      <c r="V17" s="201" t="s">
        <v>32</v>
      </c>
      <c r="W17" s="206" t="s">
        <v>102</v>
      </c>
      <c r="X17" s="205" t="s">
        <v>103</v>
      </c>
      <c r="Y17" s="201" t="s">
        <v>32</v>
      </c>
      <c r="Z17" s="206" t="s">
        <v>102</v>
      </c>
    </row>
    <row r="18" spans="1:26" ht="23.25" thickBot="1">
      <c r="A18" s="231"/>
      <c r="B18" s="232"/>
      <c r="C18" s="233"/>
      <c r="D18" s="231"/>
      <c r="E18" s="234"/>
      <c r="F18" s="235"/>
      <c r="G18" s="236"/>
      <c r="H18" s="236"/>
      <c r="I18" s="236"/>
      <c r="J18" s="236"/>
      <c r="K18" s="237"/>
      <c r="L18" s="238"/>
      <c r="M18" s="239"/>
      <c r="N18" s="240"/>
      <c r="O18" s="241"/>
      <c r="P18" s="242"/>
      <c r="Q18" s="243"/>
      <c r="R18" s="244" t="s">
        <v>125</v>
      </c>
      <c r="S18" s="245" t="s">
        <v>126</v>
      </c>
      <c r="T18" s="246" t="s">
        <v>127</v>
      </c>
      <c r="U18" s="244" t="s">
        <v>125</v>
      </c>
      <c r="V18" s="245" t="s">
        <v>126</v>
      </c>
      <c r="W18" s="245" t="s">
        <v>127</v>
      </c>
      <c r="X18" s="244" t="s">
        <v>125</v>
      </c>
      <c r="Y18" s="245" t="s">
        <v>126</v>
      </c>
      <c r="Z18" s="246" t="s">
        <v>127</v>
      </c>
    </row>
    <row r="19" spans="1:26" ht="13.5" thickTop="1">
      <c r="A19" s="10"/>
      <c r="B19" s="11"/>
      <c r="C19" s="12"/>
      <c r="D19" s="10"/>
      <c r="E19" s="52"/>
      <c r="F19" s="53"/>
      <c r="G19" s="92"/>
      <c r="H19" s="92"/>
      <c r="I19" s="92"/>
      <c r="J19" s="92"/>
      <c r="K19" s="87"/>
      <c r="L19" s="88"/>
      <c r="M19" s="89"/>
      <c r="N19" s="215"/>
      <c r="O19" s="216"/>
      <c r="P19" s="84"/>
      <c r="Q19" s="29"/>
      <c r="R19" s="10"/>
      <c r="S19" s="46"/>
      <c r="T19" s="29"/>
      <c r="U19" s="10"/>
      <c r="V19" s="46"/>
      <c r="W19" s="29"/>
      <c r="X19" s="197"/>
      <c r="Y19" s="46"/>
      <c r="Z19" s="29"/>
    </row>
    <row r="20" spans="1:26" ht="14.25">
      <c r="A20" s="13">
        <v>1</v>
      </c>
      <c r="B20" s="14" t="s">
        <v>18</v>
      </c>
      <c r="C20" s="15" t="s">
        <v>9</v>
      </c>
      <c r="D20" s="28">
        <v>9717</v>
      </c>
      <c r="E20" s="42">
        <v>91074</v>
      </c>
      <c r="F20" s="55">
        <v>101</v>
      </c>
      <c r="G20" s="42">
        <v>9271</v>
      </c>
      <c r="H20" s="42">
        <v>118</v>
      </c>
      <c r="I20" s="42">
        <v>446</v>
      </c>
      <c r="J20" s="42">
        <v>423</v>
      </c>
      <c r="K20" s="54">
        <v>242724.13</v>
      </c>
      <c r="L20" s="56">
        <v>6740.9</v>
      </c>
      <c r="M20" s="105">
        <v>249465.03</v>
      </c>
      <c r="N20" s="154">
        <v>14931.64</v>
      </c>
      <c r="O20" s="56">
        <v>3737.25</v>
      </c>
      <c r="P20" s="85">
        <v>18668.89</v>
      </c>
      <c r="Q20" s="109">
        <v>268133.92</v>
      </c>
      <c r="R20" s="54">
        <v>249465.03</v>
      </c>
      <c r="S20" s="56">
        <v>21204.53</v>
      </c>
      <c r="T20" s="199">
        <v>60370.52</v>
      </c>
      <c r="U20" s="54">
        <v>18668.89</v>
      </c>
      <c r="V20" s="56">
        <v>1586.86</v>
      </c>
      <c r="W20" s="199">
        <v>4517.87</v>
      </c>
      <c r="X20" s="200">
        <v>268133.92</v>
      </c>
      <c r="Y20" s="247">
        <v>22791.39</v>
      </c>
      <c r="Z20" s="64">
        <v>64888.39</v>
      </c>
    </row>
    <row r="21" spans="1:26" ht="14.25">
      <c r="A21" s="16">
        <v>2</v>
      </c>
      <c r="B21" s="17" t="s">
        <v>18</v>
      </c>
      <c r="C21" s="18" t="s">
        <v>10</v>
      </c>
      <c r="D21" s="26">
        <v>2170</v>
      </c>
      <c r="E21" s="43">
        <v>33375</v>
      </c>
      <c r="F21" s="47">
        <v>29</v>
      </c>
      <c r="G21" s="43">
        <v>1769</v>
      </c>
      <c r="H21" s="43">
        <v>45</v>
      </c>
      <c r="I21" s="43">
        <v>401</v>
      </c>
      <c r="J21" s="43">
        <v>353</v>
      </c>
      <c r="K21" s="57">
        <v>46314.21</v>
      </c>
      <c r="L21" s="56">
        <v>5625.35</v>
      </c>
      <c r="M21" s="105">
        <v>51939.56</v>
      </c>
      <c r="N21" s="154">
        <v>3334.53</v>
      </c>
      <c r="O21" s="56">
        <v>1425.22</v>
      </c>
      <c r="P21" s="85">
        <v>4759.75</v>
      </c>
      <c r="Q21" s="109">
        <v>56699.31</v>
      </c>
      <c r="R21" s="54">
        <v>51939.56</v>
      </c>
      <c r="S21" s="56">
        <v>4414.84</v>
      </c>
      <c r="T21" s="199">
        <v>12569.39</v>
      </c>
      <c r="U21" s="54">
        <v>4759.75</v>
      </c>
      <c r="V21" s="56">
        <v>404.58</v>
      </c>
      <c r="W21" s="199">
        <v>1151.86</v>
      </c>
      <c r="X21" s="200">
        <v>56699.31</v>
      </c>
      <c r="Y21" s="247">
        <v>4819.42</v>
      </c>
      <c r="Z21" s="64">
        <v>13721.25</v>
      </c>
    </row>
    <row r="22" spans="1:26" ht="14.25">
      <c r="A22" s="13">
        <v>3</v>
      </c>
      <c r="B22" s="17" t="s">
        <v>18</v>
      </c>
      <c r="C22" s="18" t="s">
        <v>19</v>
      </c>
      <c r="D22" s="26">
        <v>3713</v>
      </c>
      <c r="E22" s="43">
        <v>44346</v>
      </c>
      <c r="F22" s="47">
        <v>44</v>
      </c>
      <c r="G22" s="43">
        <v>3415</v>
      </c>
      <c r="H22" s="43">
        <v>57</v>
      </c>
      <c r="I22" s="43">
        <v>298</v>
      </c>
      <c r="J22" s="43">
        <v>282</v>
      </c>
      <c r="K22" s="57">
        <v>89408.14</v>
      </c>
      <c r="L22" s="56">
        <v>4493.92</v>
      </c>
      <c r="M22" s="105">
        <v>93902.06</v>
      </c>
      <c r="N22" s="154">
        <v>5705.59</v>
      </c>
      <c r="O22" s="56">
        <v>1805.28</v>
      </c>
      <c r="P22" s="85">
        <v>7510.87</v>
      </c>
      <c r="Q22" s="109">
        <v>101412.93</v>
      </c>
      <c r="R22" s="54">
        <v>93902.06</v>
      </c>
      <c r="S22" s="56">
        <v>7981.68</v>
      </c>
      <c r="T22" s="199">
        <v>22724.28</v>
      </c>
      <c r="U22" s="54">
        <v>7510.87</v>
      </c>
      <c r="V22" s="56">
        <v>638.42</v>
      </c>
      <c r="W22" s="199">
        <v>1817.63</v>
      </c>
      <c r="X22" s="200">
        <v>101412.93</v>
      </c>
      <c r="Y22" s="247">
        <v>8620.1</v>
      </c>
      <c r="Z22" s="64">
        <v>24541.91</v>
      </c>
    </row>
    <row r="23" spans="1:26" ht="14.25">
      <c r="A23" s="16">
        <v>4</v>
      </c>
      <c r="B23" s="17" t="s">
        <v>18</v>
      </c>
      <c r="C23" s="18" t="s">
        <v>11</v>
      </c>
      <c r="D23" s="26">
        <v>9220</v>
      </c>
      <c r="E23" s="43">
        <v>80162</v>
      </c>
      <c r="F23" s="47">
        <v>79</v>
      </c>
      <c r="G23" s="43">
        <v>8883</v>
      </c>
      <c r="H23" s="43">
        <v>94</v>
      </c>
      <c r="I23" s="43">
        <v>337</v>
      </c>
      <c r="J23" s="43">
        <v>288</v>
      </c>
      <c r="K23" s="57">
        <v>232565.85</v>
      </c>
      <c r="L23" s="56">
        <v>4589.54</v>
      </c>
      <c r="M23" s="105">
        <v>237155.39</v>
      </c>
      <c r="N23" s="154">
        <v>14167.92</v>
      </c>
      <c r="O23" s="56">
        <v>2977.13</v>
      </c>
      <c r="P23" s="85">
        <v>17145.05</v>
      </c>
      <c r="Q23" s="109">
        <v>254300.44</v>
      </c>
      <c r="R23" s="54">
        <v>237155.39</v>
      </c>
      <c r="S23" s="56">
        <v>20158.23</v>
      </c>
      <c r="T23" s="199">
        <v>57391.62</v>
      </c>
      <c r="U23" s="54">
        <v>17145.05</v>
      </c>
      <c r="V23" s="56">
        <v>1457.33</v>
      </c>
      <c r="W23" s="199">
        <v>4149.1</v>
      </c>
      <c r="X23" s="200">
        <v>254300.44</v>
      </c>
      <c r="Y23" s="247">
        <v>21615.56</v>
      </c>
      <c r="Z23" s="64">
        <v>61540.72</v>
      </c>
    </row>
    <row r="24" spans="1:26" ht="14.25">
      <c r="A24" s="13">
        <v>5</v>
      </c>
      <c r="B24" s="17" t="s">
        <v>18</v>
      </c>
      <c r="C24" s="18" t="s">
        <v>20</v>
      </c>
      <c r="D24" s="26">
        <v>4251</v>
      </c>
      <c r="E24" s="43">
        <v>40949</v>
      </c>
      <c r="F24" s="47">
        <v>43</v>
      </c>
      <c r="G24" s="43">
        <v>3928</v>
      </c>
      <c r="H24" s="43">
        <v>55</v>
      </c>
      <c r="I24" s="43">
        <v>323</v>
      </c>
      <c r="J24" s="43">
        <v>284</v>
      </c>
      <c r="K24" s="57">
        <v>102838.96</v>
      </c>
      <c r="L24" s="56">
        <v>4525.78</v>
      </c>
      <c r="M24" s="105">
        <v>107364.74</v>
      </c>
      <c r="N24" s="154">
        <v>6532.3</v>
      </c>
      <c r="O24" s="56">
        <v>1741.94</v>
      </c>
      <c r="P24" s="85">
        <v>8274.24</v>
      </c>
      <c r="Q24" s="109">
        <v>115638.98</v>
      </c>
      <c r="R24" s="54">
        <v>107364.74</v>
      </c>
      <c r="S24" s="56">
        <v>9126.02</v>
      </c>
      <c r="T24" s="199">
        <v>25982.27</v>
      </c>
      <c r="U24" s="54">
        <v>8274.24</v>
      </c>
      <c r="V24" s="56">
        <v>703.31</v>
      </c>
      <c r="W24" s="199">
        <v>2002.37</v>
      </c>
      <c r="X24" s="200">
        <v>115638.98</v>
      </c>
      <c r="Y24" s="247">
        <v>9829.33</v>
      </c>
      <c r="Z24" s="64">
        <v>27984.64</v>
      </c>
    </row>
    <row r="25" spans="1:26" ht="14.25">
      <c r="A25" s="16">
        <v>6</v>
      </c>
      <c r="B25" s="17" t="s">
        <v>18</v>
      </c>
      <c r="C25" s="18" t="s">
        <v>12</v>
      </c>
      <c r="D25" s="26">
        <v>3763</v>
      </c>
      <c r="E25" s="43">
        <v>31180</v>
      </c>
      <c r="F25" s="47">
        <v>30</v>
      </c>
      <c r="G25" s="43">
        <v>3617</v>
      </c>
      <c r="H25" s="43">
        <v>36</v>
      </c>
      <c r="I25" s="43">
        <v>146</v>
      </c>
      <c r="J25" s="43">
        <v>142</v>
      </c>
      <c r="K25" s="57">
        <v>94696.66</v>
      </c>
      <c r="L25" s="56">
        <v>2262.89</v>
      </c>
      <c r="M25" s="105">
        <v>96959.55</v>
      </c>
      <c r="N25" s="154">
        <v>5782.42</v>
      </c>
      <c r="O25" s="56">
        <v>1140.18</v>
      </c>
      <c r="P25" s="85">
        <v>6922.6</v>
      </c>
      <c r="Q25" s="109">
        <v>103882.15</v>
      </c>
      <c r="R25" s="54">
        <v>96959.55</v>
      </c>
      <c r="S25" s="56">
        <v>8241.57</v>
      </c>
      <c r="T25" s="199">
        <v>23464.22</v>
      </c>
      <c r="U25" s="54">
        <v>6922.6</v>
      </c>
      <c r="V25" s="56">
        <v>588.42</v>
      </c>
      <c r="W25" s="199">
        <v>1675.27</v>
      </c>
      <c r="X25" s="200">
        <v>103882.15</v>
      </c>
      <c r="Y25" s="247">
        <v>8829.99</v>
      </c>
      <c r="Z25" s="64">
        <v>25139.49</v>
      </c>
    </row>
    <row r="26" spans="1:26" ht="14.25">
      <c r="A26" s="13">
        <v>7</v>
      </c>
      <c r="B26" s="17" t="s">
        <v>18</v>
      </c>
      <c r="C26" s="18" t="s">
        <v>13</v>
      </c>
      <c r="D26" s="26">
        <v>3343</v>
      </c>
      <c r="E26" s="43">
        <v>37666</v>
      </c>
      <c r="F26" s="47">
        <v>36</v>
      </c>
      <c r="G26" s="43">
        <v>3061</v>
      </c>
      <c r="H26" s="43">
        <v>47</v>
      </c>
      <c r="I26" s="43">
        <v>282</v>
      </c>
      <c r="J26" s="43">
        <v>263</v>
      </c>
      <c r="K26" s="57">
        <v>80140.05</v>
      </c>
      <c r="L26" s="56">
        <v>4191.15</v>
      </c>
      <c r="M26" s="105">
        <v>84331.2</v>
      </c>
      <c r="N26" s="154">
        <v>5137.02</v>
      </c>
      <c r="O26" s="56">
        <v>1488.57</v>
      </c>
      <c r="P26" s="85">
        <v>6625.59</v>
      </c>
      <c r="Q26" s="109">
        <v>90956.79</v>
      </c>
      <c r="R26" s="54">
        <v>84331.2</v>
      </c>
      <c r="S26" s="56">
        <v>7168.18</v>
      </c>
      <c r="T26" s="199">
        <v>20408.16</v>
      </c>
      <c r="U26" s="54">
        <v>6625.59</v>
      </c>
      <c r="V26" s="56">
        <v>563.18</v>
      </c>
      <c r="W26" s="199">
        <v>1603.39</v>
      </c>
      <c r="X26" s="200">
        <v>90956.79</v>
      </c>
      <c r="Y26" s="247">
        <v>7731.36</v>
      </c>
      <c r="Z26" s="64">
        <v>22011.55</v>
      </c>
    </row>
    <row r="27" spans="1:26" ht="14.25">
      <c r="A27" s="16">
        <v>8</v>
      </c>
      <c r="B27" s="17" t="s">
        <v>18</v>
      </c>
      <c r="C27" s="18" t="s">
        <v>21</v>
      </c>
      <c r="D27" s="26">
        <v>7126</v>
      </c>
      <c r="E27" s="43">
        <v>55242</v>
      </c>
      <c r="F27" s="47">
        <v>62</v>
      </c>
      <c r="G27" s="43">
        <v>6918</v>
      </c>
      <c r="H27" s="43">
        <v>70</v>
      </c>
      <c r="I27" s="43">
        <v>208</v>
      </c>
      <c r="J27" s="43">
        <v>171</v>
      </c>
      <c r="K27" s="57">
        <v>181120.19</v>
      </c>
      <c r="L27" s="56">
        <v>2725.03</v>
      </c>
      <c r="M27" s="105">
        <v>183845.22</v>
      </c>
      <c r="N27" s="154">
        <v>10950.18</v>
      </c>
      <c r="O27" s="56">
        <v>2217.01</v>
      </c>
      <c r="P27" s="85">
        <v>13167.19</v>
      </c>
      <c r="Q27" s="109">
        <v>197012.41</v>
      </c>
      <c r="R27" s="54">
        <v>183845.22</v>
      </c>
      <c r="S27" s="56">
        <v>15626.77</v>
      </c>
      <c r="T27" s="199">
        <v>44490.57</v>
      </c>
      <c r="U27" s="54">
        <v>13167.19</v>
      </c>
      <c r="V27" s="56">
        <v>1119.21</v>
      </c>
      <c r="W27" s="199">
        <v>3186.46</v>
      </c>
      <c r="X27" s="200">
        <v>197012.41</v>
      </c>
      <c r="Y27" s="247">
        <v>16745.98</v>
      </c>
      <c r="Z27" s="64">
        <v>47677.03</v>
      </c>
    </row>
    <row r="28" spans="1:26" ht="14.25">
      <c r="A28" s="16">
        <v>9</v>
      </c>
      <c r="B28" s="17" t="s">
        <v>18</v>
      </c>
      <c r="C28" s="18" t="s">
        <v>14</v>
      </c>
      <c r="D28" s="26">
        <v>3195</v>
      </c>
      <c r="E28" s="43">
        <v>34019</v>
      </c>
      <c r="F28" s="47">
        <v>36</v>
      </c>
      <c r="G28" s="43">
        <v>2999</v>
      </c>
      <c r="H28" s="43">
        <v>42</v>
      </c>
      <c r="I28" s="43">
        <v>196</v>
      </c>
      <c r="J28" s="43">
        <v>196</v>
      </c>
      <c r="K28" s="57">
        <v>78516.82</v>
      </c>
      <c r="L28" s="56">
        <v>3123.42</v>
      </c>
      <c r="M28" s="105">
        <v>81640.24</v>
      </c>
      <c r="N28" s="154">
        <v>4909.6</v>
      </c>
      <c r="O28" s="56">
        <v>1330.21</v>
      </c>
      <c r="P28" s="85">
        <v>6239.81</v>
      </c>
      <c r="Q28" s="109">
        <v>87880.05</v>
      </c>
      <c r="R28" s="54">
        <v>81640.24</v>
      </c>
      <c r="S28" s="56">
        <v>6939.44</v>
      </c>
      <c r="T28" s="199">
        <v>19756.92</v>
      </c>
      <c r="U28" s="54">
        <v>6239.81</v>
      </c>
      <c r="V28" s="56">
        <v>530.38</v>
      </c>
      <c r="W28" s="199">
        <v>1510.03</v>
      </c>
      <c r="X28" s="200">
        <v>87880.05</v>
      </c>
      <c r="Y28" s="247">
        <v>7469.82</v>
      </c>
      <c r="Z28" s="64">
        <v>21266.95</v>
      </c>
    </row>
    <row r="29" spans="1:26" ht="15" thickBot="1">
      <c r="A29" s="19"/>
      <c r="B29" s="20"/>
      <c r="C29" s="21"/>
      <c r="D29" s="9"/>
      <c r="E29" s="44"/>
      <c r="F29" s="46"/>
      <c r="G29" s="52"/>
      <c r="H29" s="52"/>
      <c r="I29" s="52"/>
      <c r="J29" s="52"/>
      <c r="K29" s="94"/>
      <c r="L29" s="58"/>
      <c r="M29" s="106"/>
      <c r="N29" s="11"/>
      <c r="O29" s="11"/>
      <c r="P29" s="11"/>
      <c r="Q29" s="110"/>
      <c r="R29" s="10"/>
      <c r="S29" s="46"/>
      <c r="T29" s="29"/>
      <c r="U29" s="10"/>
      <c r="V29" s="46"/>
      <c r="W29" s="29"/>
      <c r="X29" s="197"/>
      <c r="Y29" s="46"/>
      <c r="Z29" s="29"/>
    </row>
    <row r="30" spans="1:26" ht="15" thickBot="1">
      <c r="A30" s="22"/>
      <c r="B30" s="23"/>
      <c r="C30" s="24" t="s">
        <v>6</v>
      </c>
      <c r="D30" s="27">
        <f aca="true" t="shared" si="0" ref="D30:M30">SUM(D20:D28)</f>
        <v>46498</v>
      </c>
      <c r="E30" s="45">
        <f t="shared" si="0"/>
        <v>448013</v>
      </c>
      <c r="F30" s="48">
        <f t="shared" si="0"/>
        <v>460</v>
      </c>
      <c r="G30" s="48">
        <f t="shared" si="0"/>
        <v>43861</v>
      </c>
      <c r="H30" s="48">
        <f t="shared" si="0"/>
        <v>564</v>
      </c>
      <c r="I30" s="48">
        <f t="shared" si="0"/>
        <v>2637</v>
      </c>
      <c r="J30" s="48">
        <f t="shared" si="0"/>
        <v>2402</v>
      </c>
      <c r="K30" s="61">
        <f t="shared" si="0"/>
        <v>1148325.0100000002</v>
      </c>
      <c r="L30" s="62">
        <f t="shared" si="0"/>
        <v>38277.979999999996</v>
      </c>
      <c r="M30" s="63">
        <f t="shared" si="0"/>
        <v>1186602.99</v>
      </c>
      <c r="N30" s="59">
        <f aca="true" t="shared" si="1" ref="N30:Z30">SUM(N20:N28)</f>
        <v>71451.20000000001</v>
      </c>
      <c r="O30" s="49">
        <f t="shared" si="1"/>
        <v>17862.79</v>
      </c>
      <c r="P30" s="49">
        <f t="shared" si="1"/>
        <v>89313.98999999999</v>
      </c>
      <c r="Q30" s="49">
        <f t="shared" si="1"/>
        <v>1275916.98</v>
      </c>
      <c r="R30" s="61">
        <f t="shared" si="1"/>
        <v>1186602.99</v>
      </c>
      <c r="S30" s="62">
        <f t="shared" si="1"/>
        <v>100861.26</v>
      </c>
      <c r="T30" s="63">
        <f t="shared" si="1"/>
        <v>287157.94999999995</v>
      </c>
      <c r="U30" s="61">
        <f t="shared" si="1"/>
        <v>89313.98999999999</v>
      </c>
      <c r="V30" s="62">
        <f t="shared" si="1"/>
        <v>7591.6900000000005</v>
      </c>
      <c r="W30" s="62">
        <f t="shared" si="1"/>
        <v>21613.979999999996</v>
      </c>
      <c r="X30" s="198">
        <f t="shared" si="1"/>
        <v>1275916.98</v>
      </c>
      <c r="Y30" s="62">
        <f t="shared" si="1"/>
        <v>108452.95000000001</v>
      </c>
      <c r="Z30" s="63">
        <f t="shared" si="1"/>
        <v>308771.93</v>
      </c>
    </row>
    <row r="32" spans="3:25" ht="14.25">
      <c r="C32" s="71"/>
      <c r="F32" s="32"/>
      <c r="G32" s="32"/>
      <c r="H32" s="32"/>
      <c r="I32" s="32"/>
      <c r="J32" s="32"/>
      <c r="K32" s="50"/>
      <c r="L32" s="50"/>
      <c r="M32" s="165"/>
      <c r="N32" s="161"/>
      <c r="O32" s="161"/>
      <c r="P32" s="166"/>
      <c r="Q32" s="167"/>
      <c r="X32" s="161"/>
      <c r="Y32" s="161"/>
    </row>
    <row r="33" spans="4:5" ht="12.75">
      <c r="D33" s="25"/>
      <c r="E33" s="25"/>
    </row>
    <row r="34" spans="17:25" ht="12.75">
      <c r="Q34" s="161"/>
      <c r="X34" s="50"/>
      <c r="Y34" s="50"/>
    </row>
    <row r="35" ht="12.75">
      <c r="Q35" s="161"/>
    </row>
  </sheetData>
  <mergeCells count="26">
    <mergeCell ref="A11:Z11"/>
    <mergeCell ref="A12:Z12"/>
    <mergeCell ref="A5:Z5"/>
    <mergeCell ref="R15:Z15"/>
    <mergeCell ref="A8:Z8"/>
    <mergeCell ref="A10:Z10"/>
    <mergeCell ref="A9:Z9"/>
    <mergeCell ref="I15:I17"/>
    <mergeCell ref="H15:H17"/>
    <mergeCell ref="E16:E17"/>
    <mergeCell ref="B15:B17"/>
    <mergeCell ref="C15:C17"/>
    <mergeCell ref="K16:M16"/>
    <mergeCell ref="D16:D17"/>
    <mergeCell ref="F15:G16"/>
    <mergeCell ref="J15:J17"/>
    <mergeCell ref="R16:T16"/>
    <mergeCell ref="U16:W16"/>
    <mergeCell ref="A1:Z1"/>
    <mergeCell ref="A2:Z2"/>
    <mergeCell ref="A3:Z3"/>
    <mergeCell ref="A4:Z4"/>
    <mergeCell ref="X16:Z16"/>
    <mergeCell ref="A15:A17"/>
    <mergeCell ref="N16:P16"/>
    <mergeCell ref="K15:Q15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geOrder="overThenDown" paperSize="8" scale="63" r:id="rId1"/>
  <headerFooter alignWithMargins="0">
    <oddHeader>&amp;R&amp;"Arial,Grassetto"&amp;14
</oddHead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Franca</cp:lastModifiedBy>
  <cp:lastPrinted>2006-03-01T08:11:24Z</cp:lastPrinted>
  <dcterms:created xsi:type="dcterms:W3CDTF">1996-11-05T10:16:36Z</dcterms:created>
  <dcterms:modified xsi:type="dcterms:W3CDTF">2006-03-13T08:37:11Z</dcterms:modified>
  <cp:category/>
  <cp:version/>
  <cp:contentType/>
  <cp:contentStatus/>
</cp:coreProperties>
</file>