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riteri " sheetId="1" r:id="rId1"/>
    <sheet name="Mo" sheetId="2" r:id="rId2"/>
    <sheet name="TOTALI" sheetId="3" r:id="rId3"/>
  </sheets>
  <definedNames>
    <definedName name="_xlnm.Print_Area" localSheetId="0">'Criteri '!$A$1:$O$54</definedName>
    <definedName name="_xlnm.Print_Area" localSheetId="1">'Mo'!$A$1:$N$118</definedName>
    <definedName name="_xlnm.Print_Area" localSheetId="2">'TOTALI'!$A$1:$Z$30</definedName>
    <definedName name="_xlnm.Print_Titles" localSheetId="1">'Mo'!$14:$15</definedName>
  </definedNames>
  <calcPr fullCalcOnLoad="1"/>
</workbook>
</file>

<file path=xl/sharedStrings.xml><?xml version="1.0" encoding="utf-8"?>
<sst xmlns="http://schemas.openxmlformats.org/spreadsheetml/2006/main" count="344" uniqueCount="189">
  <si>
    <t>TOTALI</t>
  </si>
  <si>
    <t>MO</t>
  </si>
  <si>
    <t>denominazione istituzione scolastica</t>
  </si>
  <si>
    <t>% (A)</t>
  </si>
  <si>
    <t>TOTALE</t>
  </si>
  <si>
    <t>Totali</t>
  </si>
  <si>
    <t>Cittadini stranieri CSA Modena</t>
  </si>
  <si>
    <t>prov.</t>
  </si>
  <si>
    <t>Bologna</t>
  </si>
  <si>
    <t>Ferrara</t>
  </si>
  <si>
    <t>Modena</t>
  </si>
  <si>
    <t>Piacenza</t>
  </si>
  <si>
    <t>Ravenna</t>
  </si>
  <si>
    <t>Rimini</t>
  </si>
  <si>
    <t>cod</t>
  </si>
  <si>
    <t>DENOMINAZIONE</t>
  </si>
  <si>
    <t xml:space="preserve">    S E D E</t>
  </si>
  <si>
    <t>Centro Servizi Amministrativi</t>
  </si>
  <si>
    <t>Forlì</t>
  </si>
  <si>
    <t>Parma</t>
  </si>
  <si>
    <t>Reggio Emilia</t>
  </si>
  <si>
    <t>n° alunni</t>
  </si>
  <si>
    <t>Ministero dell' Istruzione, dell' Università e della Ricerca</t>
  </si>
  <si>
    <t>UFFICIO SCOLASTICO REGIONALE PER L'EMILIA ROMAGNA</t>
  </si>
  <si>
    <t>DIREZIONE GENERALE</t>
  </si>
  <si>
    <t xml:space="preserve">Scuole con Alunni Stranieri =/&gt; 5% </t>
  </si>
  <si>
    <t>n° Scuole</t>
  </si>
  <si>
    <t>tot.stran per ISA</t>
  </si>
  <si>
    <t>tot.Alunni per ISA</t>
  </si>
  <si>
    <t xml:space="preserve"> Stranieri</t>
  </si>
  <si>
    <t>Alunni</t>
  </si>
  <si>
    <t xml:space="preserve"> Alunni </t>
  </si>
  <si>
    <t>IRAP</t>
  </si>
  <si>
    <t xml:space="preserve">  Alunni Stanieri =/&gt;5%</t>
  </si>
  <si>
    <t>LORDO Dipendente</t>
  </si>
  <si>
    <t>ASSEGNAZIONE FONDI</t>
  </si>
  <si>
    <t xml:space="preserve">TOTALE </t>
  </si>
  <si>
    <t>DISPONIBILITA' FINANZIARIA Capitolo 2886 artt. 1,2,3</t>
  </si>
  <si>
    <t>1)</t>
  </si>
  <si>
    <t>2)</t>
  </si>
  <si>
    <t>importo</t>
  </si>
  <si>
    <t>TOTALE RIPARTO</t>
  </si>
  <si>
    <t xml:space="preserve">FINANZIAMENTO PER LE MISURE INCENTIVANTI PER PROGETTI RELATIVI ALLE AREE A RISCHIO, A FORTE PROCESSO IMMIGRATORIO E CONTRO L'EMARGINAZIONE SCOLASTICA </t>
  </si>
  <si>
    <t>CRITERIO 1</t>
  </si>
  <si>
    <t>CRITERIO 2</t>
  </si>
  <si>
    <t>IMPORTO LORDO DIPENDENTE CRITERIO 1</t>
  </si>
  <si>
    <t>IMPORTO LORDO DIPENDENTE CRITERIO 2</t>
  </si>
  <si>
    <t>RIPARTO FONDI</t>
  </si>
  <si>
    <t>QUOTA   I.S.A.</t>
  </si>
  <si>
    <t>n° Scuole con stranieri</t>
  </si>
  <si>
    <t>QUOTA  C.S.A</t>
  </si>
  <si>
    <t xml:space="preserve"> CRITERI DI RIPARTO </t>
  </si>
  <si>
    <t>80%                 totale stranieri</t>
  </si>
  <si>
    <t>20%                   n° Scuole con stranieri</t>
  </si>
  <si>
    <t>valore pro-capite</t>
  </si>
  <si>
    <t>valore per Scuola</t>
  </si>
  <si>
    <t>totale n° stranieri</t>
  </si>
  <si>
    <t>Totale per C.S.A.</t>
  </si>
  <si>
    <t>C.S.A per progetti</t>
  </si>
  <si>
    <t>Ufficio I -  Diritto allo Studio e Sostegno all' Associazionismo</t>
  </si>
  <si>
    <t>Ufficio VI -  Risorse Finanziarie</t>
  </si>
  <si>
    <t>Alunni stranieri &lt;5%</t>
  </si>
  <si>
    <t>Totale per I.S.A.</t>
  </si>
  <si>
    <t>Ufficio I - Diritto allo Studio e Sostegno all' Associazionismo</t>
  </si>
  <si>
    <t>UfficioVI -  Risorse Finanziarie</t>
  </si>
  <si>
    <t>3)</t>
  </si>
  <si>
    <t>CIRCOLARE MINISTERIALE N. 91 DEL 21/12/2005</t>
  </si>
  <si>
    <t xml:space="preserve"> RIPARTO FONDI C.C.N.L 2002/2005 ART.9 - A.S. 2005/2006</t>
  </si>
  <si>
    <t>CRITERI  C.C. INTEGRATIVA REGIONALE DEL 02 marzo 2006</t>
  </si>
  <si>
    <r>
      <t xml:space="preserve"> RIPARTO FONDI   </t>
    </r>
    <r>
      <rPr>
        <b/>
        <i/>
        <sz val="12"/>
        <rFont val="Arial"/>
        <family val="2"/>
      </rPr>
      <t>ANNO SCOLASTICO 2005/2006 - E. F. 2006</t>
    </r>
  </si>
  <si>
    <t>C.C.N.L - COMPARTO SCUOLA 2002-2005  - ART. 9</t>
  </si>
  <si>
    <t>I.P.I.A.. Don Magnani</t>
  </si>
  <si>
    <t>I.I.S. Cattaneo</t>
  </si>
  <si>
    <t>I.P.I.A.Vallauri</t>
  </si>
  <si>
    <t>I.P.I.A. Corni</t>
  </si>
  <si>
    <t>I.I.S. Levi</t>
  </si>
  <si>
    <t>ITC Barozzi</t>
  </si>
  <si>
    <t>I.I.S. Luosi</t>
  </si>
  <si>
    <t>I.I.S. Marconi</t>
  </si>
  <si>
    <t>I.P.S.C.T. Morante</t>
  </si>
  <si>
    <t>I.I.S. Galilei</t>
  </si>
  <si>
    <t>I.P.I.A.Ferrari</t>
  </si>
  <si>
    <t>I.I.S. Meucci</t>
  </si>
  <si>
    <t>I.T.I. Corni</t>
  </si>
  <si>
    <t>I.T.A.S. Selmi</t>
  </si>
  <si>
    <t>I.T.I. Vinci</t>
  </si>
  <si>
    <t>I.T.C.G. Baggi</t>
  </si>
  <si>
    <t>I.I.S. Cavazzi</t>
  </si>
  <si>
    <t>I.T.G. Guarini</t>
  </si>
  <si>
    <t>I.Arte Venturi</t>
  </si>
  <si>
    <t>I.I.S. Paradisi</t>
  </si>
  <si>
    <t>I.I.S. Spallanzani</t>
  </si>
  <si>
    <t>I.T.I. Volta</t>
  </si>
  <si>
    <t>L.S. Tassoni</t>
  </si>
  <si>
    <t>L.socio-ped.Sigonio</t>
  </si>
  <si>
    <t>I.I.S. Formiggini</t>
  </si>
  <si>
    <t>I.T.A. Calvi</t>
  </si>
  <si>
    <t>L.G. Muratori</t>
  </si>
  <si>
    <t>L.S. Fanti</t>
  </si>
  <si>
    <t>L.S. Morandi</t>
  </si>
  <si>
    <t>L.S. Wiligelmo</t>
  </si>
  <si>
    <t>L.G.S.CARLO</t>
  </si>
  <si>
    <t xml:space="preserve">TOTALE LORDO DIPENDENTE </t>
  </si>
  <si>
    <t>ONERI a CARICO dello STATO</t>
  </si>
  <si>
    <t>Totale lordo dipendente</t>
  </si>
  <si>
    <t>TOTALE            I.S.A. + C.S.A.</t>
  </si>
  <si>
    <t>DD 6° Circolo Modena</t>
  </si>
  <si>
    <t>DD 2° Circolo Sassuolo</t>
  </si>
  <si>
    <t>DD 11° Circolo Modena</t>
  </si>
  <si>
    <t>DD Circolo did. Concordia</t>
  </si>
  <si>
    <t>DD 4° Circolo Carpi</t>
  </si>
  <si>
    <t>DD Circolo did. Mirandola</t>
  </si>
  <si>
    <t>DD 7° Circolo Modena</t>
  </si>
  <si>
    <t>DD Circolo did. Cavezzo</t>
  </si>
  <si>
    <t>DD Circolo did. Finale Emilia</t>
  </si>
  <si>
    <t>DD Circolo did. Vignola</t>
  </si>
  <si>
    <t>DD 3° Circolo Carpi</t>
  </si>
  <si>
    <t>DD Circolo did. Bomporto</t>
  </si>
  <si>
    <t>DD 3° Circolo Modena</t>
  </si>
  <si>
    <t>DD Circolo did. Castelfranco E.</t>
  </si>
  <si>
    <t>DD Circolo did. Nonantola</t>
  </si>
  <si>
    <t>DD 1° Circolo Sassuolo</t>
  </si>
  <si>
    <t>DD 8° Circolo Modena</t>
  </si>
  <si>
    <t>DD 9° Circolo Modena</t>
  </si>
  <si>
    <t>DD Circolo did. Pavullo</t>
  </si>
  <si>
    <t>DD 3° Circolo Sassuolo</t>
  </si>
  <si>
    <t>DD 10° Circolo Modena</t>
  </si>
  <si>
    <t>DD Circolo did. Fiorano</t>
  </si>
  <si>
    <t>DD Circolo did. Maranello</t>
  </si>
  <si>
    <t>DD 2° Circolo Formigine</t>
  </si>
  <si>
    <t>DD 1° Circolo Modena</t>
  </si>
  <si>
    <t>DD 1° Circolo Formigine</t>
  </si>
  <si>
    <t>IC Carpi 2</t>
  </si>
  <si>
    <t>IC Martiri Libertà - Zocca</t>
  </si>
  <si>
    <t>IC Montecuccoli - Guiglia</t>
  </si>
  <si>
    <t>IC San Felice</t>
  </si>
  <si>
    <t>IC Gasparini - Novi</t>
  </si>
  <si>
    <t>IC Fabriani - Spilamberto</t>
  </si>
  <si>
    <t>IC Savignano</t>
  </si>
  <si>
    <t>IC Carpi Centro</t>
  </si>
  <si>
    <t>IC Serramazzoni</t>
  </si>
  <si>
    <t>IC Papini - Lama Mocogno</t>
  </si>
  <si>
    <t>IC Leopardi - Castelnuovo R.</t>
  </si>
  <si>
    <t>IC S.G. Bosco - Campogalliano</t>
  </si>
  <si>
    <t>IC Pacinotti - San Cesario</t>
  </si>
  <si>
    <t>IC Berti - Prignano</t>
  </si>
  <si>
    <t>IC Montefiorino</t>
  </si>
  <si>
    <t>IC Guinizelli - Castelfranco E.</t>
  </si>
  <si>
    <t>IC Leopardi - Castelvetro</t>
  </si>
  <si>
    <t>IC Sestola</t>
  </si>
  <si>
    <t>IC Soliera</t>
  </si>
  <si>
    <t>IC Pedrazzoli - Pievepelago</t>
  </si>
  <si>
    <t>IC Carpi Nord</t>
  </si>
  <si>
    <t>SM Paoli - Modena</t>
  </si>
  <si>
    <t>SM Montanari - Mirandola</t>
  </si>
  <si>
    <t>SM Alighieri - Cavezzo</t>
  </si>
  <si>
    <t>SM Muratori - Vignola</t>
  </si>
  <si>
    <t>SM Cavour - Modena</t>
  </si>
  <si>
    <t>SM Carducci - Modena</t>
  </si>
  <si>
    <t>SM Ferraris - Modena</t>
  </si>
  <si>
    <t>SM Montecuccoli - Pavullo</t>
  </si>
  <si>
    <t>SM Cavedoni - Sassuolo</t>
  </si>
  <si>
    <t>SM Volta - Bomporto</t>
  </si>
  <si>
    <t>SM Levi - Sassuolo</t>
  </si>
  <si>
    <t>SM Lanfranco - Modena</t>
  </si>
  <si>
    <t>SM Frassoni - Finale Emilia</t>
  </si>
  <si>
    <t>SM Ferrari - Maranello</t>
  </si>
  <si>
    <t>SM Bursi - Fiorano</t>
  </si>
  <si>
    <t>SM Fiori - Formigine</t>
  </si>
  <si>
    <t>Alunni stanieri =/&gt;</t>
  </si>
  <si>
    <t>Alunni stranieri &lt;</t>
  </si>
  <si>
    <t>con almeno alunni</t>
  </si>
  <si>
    <t>Scuole con alunni =/&gt;</t>
  </si>
  <si>
    <t xml:space="preserve">Scuole con stranieri  &lt; </t>
  </si>
  <si>
    <t>e almeno</t>
  </si>
  <si>
    <t>alunni stranieri</t>
  </si>
  <si>
    <t>1^</t>
  </si>
  <si>
    <t>CRITERIO</t>
  </si>
  <si>
    <t>2^</t>
  </si>
  <si>
    <t xml:space="preserve">3^ </t>
  </si>
  <si>
    <t xml:space="preserve">CRITERIO  </t>
  </si>
  <si>
    <t xml:space="preserve">importo </t>
  </si>
  <si>
    <t>CRITERI  ACCORDO INTEGRATIVO REGIONALE DEL 2 marzo 2006</t>
  </si>
  <si>
    <t>Cap. 2886 artt.1,2,3</t>
  </si>
  <si>
    <t>Cap. 2887 art. 2</t>
  </si>
  <si>
    <t>Cap. 2888 art. 2</t>
  </si>
  <si>
    <t>RIPARTO FONDI   LORDO DIPENDENTE</t>
  </si>
  <si>
    <t xml:space="preserve">N° Alunni stranieri &gt;=10 in scuole &lt;5% </t>
  </si>
  <si>
    <t>Alunni stranieri &lt;5% con almeno 15 alunni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</si>
</sst>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_-* #,##0.0000_-;\-* #,##0.0000_-;_-* &quot;-&quot;_-;_-@_-"/>
    <numFmt numFmtId="189" formatCode="0.000"/>
    <numFmt numFmtId="190" formatCode="_-* #,##0.000_-;\-* #,##0.000_-;_-* &quot;-&quot;???_-;_-@_-"/>
    <numFmt numFmtId="191" formatCode="0.0"/>
    <numFmt numFmtId="192" formatCode="_-* #,##0.00_-;\-* #,##0.00_-;_-* &quot;-&quot;???_-;_-@_-"/>
    <numFmt numFmtId="193" formatCode="[$€-2]\ #,##0.00;[Red]\-[$€-2]\ #,##0.00"/>
    <numFmt numFmtId="194" formatCode="_-[$€-2]\ * #,##0_-;\-[$€-2]\ * #,##0_-;_-[$€-2]\ * &quot;-&quot;_-;_-@_-"/>
    <numFmt numFmtId="195" formatCode="_-[$€-2]\ * #,##0.00_-;\-[$€-2]\ * #,##0.00_-;_-[$€-2]\ * &quot;-&quot;??_-"/>
    <numFmt numFmtId="196" formatCode="_-[$€-2]\ * #,##0.0_-;\-[$€-2]\ * #,##0.0_-;_-[$€-2]\ * &quot;-&quot;_-;_-@_-"/>
    <numFmt numFmtId="197" formatCode="_-[$€-2]\ * #,##0.00_-;\-[$€-2]\ * #,##0.00_-;_-[$€-2]\ * &quot;-&quot;_-;_-@_-"/>
    <numFmt numFmtId="198" formatCode="0.000000"/>
    <numFmt numFmtId="199" formatCode="0.00000"/>
    <numFmt numFmtId="200" formatCode="0.0000"/>
    <numFmt numFmtId="201" formatCode="_-[$€-2]\ * #,##0.00_-;\-[$€-2]\ * #,##0.00_-;_-[$€-2]\ * &quot;-&quot;??_-;_-@_-"/>
    <numFmt numFmtId="202" formatCode="_-* #,##0.00\ [$€-1]_-;\-* #,##0.00\ [$€-1]_-;_-* &quot;-&quot;??\ [$€-1]_-;_-@_-"/>
    <numFmt numFmtId="203" formatCode="_-* #,##0.0_-;\-* #,##0.0_-;_-* &quot;-&quot;??_-;_-@_-"/>
    <numFmt numFmtId="204" formatCode="_-* #,##0_-;\-* #,##0_-;_-* &quot;-&quot;??_-;_-@_-"/>
    <numFmt numFmtId="205" formatCode="0.0000000"/>
    <numFmt numFmtId="206" formatCode="_-[$€-2]\ * #,##0.000_-;\-[$€-2]\ * #,##0.000_-;_-[$€-2]\ * &quot;-&quot;??_-"/>
    <numFmt numFmtId="207" formatCode="_-[$€-2]\ * #,##0.0000_-;\-[$€-2]\ * #,##0.0000_-;_-[$€-2]\ * &quot;-&quot;??_-"/>
    <numFmt numFmtId="208" formatCode="_-[$€-2]\ * #,##0.00000_-;\-[$€-2]\ * #,##0.00000_-;_-[$€-2]\ * &quot;-&quot;??_-"/>
    <numFmt numFmtId="209" formatCode="_-[$€-2]\ * #,##0.000000_-;\-[$€-2]\ * #,##0.000000_-;_-[$€-2]\ * &quot;-&quot;??_-"/>
    <numFmt numFmtId="210" formatCode="_-[$€-2]\ * #,##0.0000000_-;\-[$€-2]\ * #,##0.0000000_-;_-[$€-2]\ * &quot;-&quot;??_-"/>
    <numFmt numFmtId="211" formatCode="_-[$€-2]\ * #,##0.00000000_-;\-[$€-2]\ * #,##0.00000000_-;_-[$€-2]\ * &quot;-&quot;??_-"/>
    <numFmt numFmtId="212" formatCode="_-[$€-2]\ * #,##0.000_-;\-[$€-2]\ * #,##0.000_-;_-[$€-2]\ * &quot;-&quot;_-;_-@_-"/>
    <numFmt numFmtId="213" formatCode="_-[$€-2]\ * #,##0.0000_-;\-[$€-2]\ * #,##0.0000_-;_-[$€-2]\ * &quot;-&quot;_-;_-@_-"/>
    <numFmt numFmtId="214" formatCode="#,##0.00_ ;\-#,##0.00\ "/>
  </numFmts>
  <fonts count="27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Edwardian Script ITC"/>
      <family val="4"/>
    </font>
    <font>
      <b/>
      <i/>
      <u val="single"/>
      <sz val="10"/>
      <name val="Arial"/>
      <family val="2"/>
    </font>
    <font>
      <sz val="11"/>
      <color indexed="8"/>
      <name val="Arial"/>
      <family val="0"/>
    </font>
    <font>
      <sz val="10"/>
      <color indexed="8"/>
      <name val="MS Sans Serif"/>
      <family val="0"/>
    </font>
    <font>
      <b/>
      <sz val="11"/>
      <name val="Times New Roman"/>
      <family val="1"/>
    </font>
    <font>
      <i/>
      <sz val="10"/>
      <name val="Arial"/>
      <family val="2"/>
    </font>
    <font>
      <b/>
      <i/>
      <sz val="20"/>
      <name val="Monotype Corsiva"/>
      <family val="4"/>
    </font>
    <font>
      <b/>
      <i/>
      <sz val="12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41" fontId="4" fillId="0" borderId="0" xfId="0" applyNumberFormat="1" applyFont="1" applyAlignment="1">
      <alignment/>
    </xf>
    <xf numFmtId="41" fontId="0" fillId="0" borderId="4" xfId="17" applyBorder="1" applyAlignment="1">
      <alignment/>
    </xf>
    <xf numFmtId="41" fontId="4" fillId="0" borderId="17" xfId="0" applyNumberFormat="1" applyFont="1" applyBorder="1" applyAlignment="1">
      <alignment/>
    </xf>
    <xf numFmtId="41" fontId="0" fillId="0" borderId="8" xfId="17" applyBorder="1" applyAlignment="1">
      <alignment/>
    </xf>
    <xf numFmtId="0" fontId="0" fillId="0" borderId="7" xfId="0" applyBorder="1" applyAlignment="1">
      <alignment/>
    </xf>
    <xf numFmtId="186" fontId="4" fillId="0" borderId="18" xfId="17" applyNumberFormat="1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41" fontId="9" fillId="0" borderId="18" xfId="17" applyNumberFormat="1" applyFont="1" applyBorder="1" applyAlignment="1">
      <alignment/>
    </xf>
    <xf numFmtId="41" fontId="9" fillId="0" borderId="20" xfId="17" applyNumberFormat="1" applyFont="1" applyBorder="1" applyAlignment="1">
      <alignment/>
    </xf>
    <xf numFmtId="41" fontId="0" fillId="0" borderId="11" xfId="17" applyBorder="1" applyAlignment="1">
      <alignment/>
    </xf>
    <xf numFmtId="41" fontId="0" fillId="0" borderId="21" xfId="17" applyBorder="1" applyAlignment="1">
      <alignment/>
    </xf>
    <xf numFmtId="0" fontId="0" fillId="0" borderId="22" xfId="0" applyBorder="1" applyAlignment="1">
      <alignment/>
    </xf>
    <xf numFmtId="41" fontId="4" fillId="0" borderId="23" xfId="0" applyNumberFormat="1" applyFont="1" applyBorder="1" applyAlignment="1">
      <alignment/>
    </xf>
    <xf numFmtId="0" fontId="0" fillId="0" borderId="2" xfId="0" applyBorder="1" applyAlignment="1">
      <alignment/>
    </xf>
    <xf numFmtId="41" fontId="0" fillId="0" borderId="24" xfId="17" applyBorder="1" applyAlignment="1">
      <alignment/>
    </xf>
    <xf numFmtId="41" fontId="4" fillId="0" borderId="25" xfId="0" applyNumberFormat="1" applyFont="1" applyBorder="1" applyAlignment="1">
      <alignment/>
    </xf>
    <xf numFmtId="186" fontId="4" fillId="0" borderId="26" xfId="0" applyNumberFormat="1" applyFont="1" applyBorder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2" xfId="0" applyBorder="1" applyAlignment="1">
      <alignment horizontal="center"/>
    </xf>
    <xf numFmtId="186" fontId="0" fillId="0" borderId="8" xfId="17" applyNumberFormat="1" applyBorder="1" applyAlignment="1">
      <alignment/>
    </xf>
    <xf numFmtId="41" fontId="0" fillId="0" borderId="28" xfId="17" applyBorder="1" applyAlignment="1">
      <alignment/>
    </xf>
    <xf numFmtId="186" fontId="0" fillId="0" borderId="28" xfId="17" applyNumberFormat="1" applyBorder="1" applyAlignment="1">
      <alignment/>
    </xf>
    <xf numFmtId="186" fontId="0" fillId="0" borderId="4" xfId="17" applyNumberFormat="1" applyBorder="1" applyAlignment="1">
      <alignment/>
    </xf>
    <xf numFmtId="186" fontId="0" fillId="0" borderId="2" xfId="17" applyNumberFormat="1" applyBorder="1" applyAlignment="1">
      <alignment/>
    </xf>
    <xf numFmtId="186" fontId="4" fillId="0" borderId="16" xfId="0" applyNumberFormat="1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186" fontId="9" fillId="0" borderId="16" xfId="17" applyNumberFormat="1" applyFont="1" applyBorder="1" applyAlignment="1">
      <alignment/>
    </xf>
    <xf numFmtId="186" fontId="9" fillId="0" borderId="30" xfId="17" applyNumberFormat="1" applyFont="1" applyBorder="1" applyAlignment="1">
      <alignment/>
    </xf>
    <xf numFmtId="186" fontId="4" fillId="0" borderId="30" xfId="0" applyNumberFormat="1" applyFont="1" applyBorder="1" applyAlignment="1">
      <alignment/>
    </xf>
    <xf numFmtId="186" fontId="4" fillId="0" borderId="18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2" fillId="2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187" fontId="9" fillId="0" borderId="0" xfId="17" applyNumberFormat="1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/>
    </xf>
    <xf numFmtId="190" fontId="16" fillId="0" borderId="0" xfId="0" applyNumberFormat="1" applyFont="1" applyAlignment="1">
      <alignment/>
    </xf>
    <xf numFmtId="193" fontId="0" fillId="0" borderId="0" xfId="0" applyNumberFormat="1" applyAlignment="1">
      <alignment/>
    </xf>
    <xf numFmtId="195" fontId="4" fillId="0" borderId="0" xfId="15" applyFont="1" applyAlignment="1">
      <alignment/>
    </xf>
    <xf numFmtId="195" fontId="16" fillId="0" borderId="0" xfId="15" applyFont="1" applyAlignment="1">
      <alignment/>
    </xf>
    <xf numFmtId="19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187" fontId="3" fillId="0" borderId="0" xfId="17" applyNumberFormat="1" applyFont="1" applyAlignment="1">
      <alignment/>
    </xf>
    <xf numFmtId="186" fontId="0" fillId="0" borderId="27" xfId="17" applyNumberFormat="1" applyBorder="1" applyAlignment="1">
      <alignment/>
    </xf>
    <xf numFmtId="186" fontId="4" fillId="0" borderId="11" xfId="17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86" fontId="9" fillId="0" borderId="20" xfId="17" applyNumberFormat="1" applyFont="1" applyBorder="1" applyAlignment="1">
      <alignment/>
    </xf>
    <xf numFmtId="186" fontId="0" fillId="0" borderId="6" xfId="17" applyNumberFormat="1" applyBorder="1" applyAlignment="1">
      <alignment/>
    </xf>
    <xf numFmtId="195" fontId="4" fillId="0" borderId="0" xfId="15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15" applyNumberFormat="1" applyFont="1" applyFill="1" applyBorder="1" applyAlignment="1">
      <alignment horizontal="center" vertical="center"/>
    </xf>
    <xf numFmtId="201" fontId="0" fillId="0" borderId="0" xfId="0" applyNumberFormat="1" applyAlignment="1">
      <alignment/>
    </xf>
    <xf numFmtId="195" fontId="4" fillId="0" borderId="0" xfId="0" applyNumberFormat="1" applyFont="1" applyAlignment="1">
      <alignment/>
    </xf>
    <xf numFmtId="0" fontId="21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1" fontId="10" fillId="0" borderId="0" xfId="17" applyFont="1" applyAlignment="1">
      <alignment horizontal="right"/>
    </xf>
    <xf numFmtId="9" fontId="5" fillId="0" borderId="32" xfId="0" applyNumberFormat="1" applyFont="1" applyBorder="1" applyAlignment="1">
      <alignment horizontal="center" vertical="center" wrapText="1"/>
    </xf>
    <xf numFmtId="186" fontId="4" fillId="0" borderId="10" xfId="17" applyNumberFormat="1" applyFont="1" applyBorder="1" applyAlignment="1">
      <alignment/>
    </xf>
    <xf numFmtId="186" fontId="4" fillId="0" borderId="7" xfId="17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95" fontId="4" fillId="0" borderId="0" xfId="15" applyFont="1" applyAlignment="1">
      <alignment horizontal="right"/>
    </xf>
    <xf numFmtId="186" fontId="4" fillId="0" borderId="10" xfId="0" applyNumberFormat="1" applyFont="1" applyBorder="1" applyAlignment="1">
      <alignment/>
    </xf>
    <xf numFmtId="0" fontId="4" fillId="0" borderId="33" xfId="0" applyFont="1" applyBorder="1" applyAlignment="1">
      <alignment/>
    </xf>
    <xf numFmtId="9" fontId="0" fillId="0" borderId="34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86" fontId="0" fillId="0" borderId="0" xfId="17" applyNumberFormat="1" applyAlignment="1">
      <alignment/>
    </xf>
    <xf numFmtId="195" fontId="0" fillId="0" borderId="0" xfId="15" applyFill="1" applyBorder="1" applyAlignment="1">
      <alignment/>
    </xf>
    <xf numFmtId="41" fontId="0" fillId="0" borderId="0" xfId="17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41" fontId="4" fillId="0" borderId="0" xfId="17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195" fontId="3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201" fontId="16" fillId="0" borderId="0" xfId="0" applyNumberFormat="1" applyFont="1" applyAlignment="1">
      <alignment/>
    </xf>
    <xf numFmtId="197" fontId="0" fillId="0" borderId="0" xfId="17" applyNumberFormat="1" applyAlignment="1">
      <alignment/>
    </xf>
    <xf numFmtId="197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97" fontId="3" fillId="0" borderId="24" xfId="17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41" fontId="0" fillId="0" borderId="10" xfId="17" applyBorder="1" applyAlignment="1">
      <alignment/>
    </xf>
    <xf numFmtId="186" fontId="0" fillId="0" borderId="8" xfId="17" applyNumberFormat="1" applyBorder="1" applyAlignment="1">
      <alignment/>
    </xf>
    <xf numFmtId="186" fontId="0" fillId="0" borderId="10" xfId="17" applyNumberFormat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97" fontId="0" fillId="0" borderId="0" xfId="0" applyNumberFormat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1" fontId="0" fillId="0" borderId="40" xfId="17" applyBorder="1" applyAlignment="1">
      <alignment/>
    </xf>
    <xf numFmtId="0" fontId="2" fillId="0" borderId="4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10" fontId="0" fillId="0" borderId="28" xfId="19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204" fontId="0" fillId="0" borderId="28" xfId="16" applyNumberFormat="1" applyFont="1" applyFill="1" applyBorder="1" applyAlignment="1">
      <alignment/>
    </xf>
    <xf numFmtId="204" fontId="0" fillId="0" borderId="24" xfId="16" applyNumberFormat="1" applyFont="1" applyFill="1" applyBorder="1" applyAlignment="1">
      <alignment/>
    </xf>
    <xf numFmtId="204" fontId="0" fillId="0" borderId="35" xfId="16" applyNumberFormat="1" applyFont="1" applyFill="1" applyBorder="1" applyAlignment="1">
      <alignment/>
    </xf>
    <xf numFmtId="41" fontId="9" fillId="0" borderId="26" xfId="17" applyNumberFormat="1" applyFont="1" applyBorder="1" applyAlignment="1">
      <alignment/>
    </xf>
    <xf numFmtId="10" fontId="4" fillId="0" borderId="20" xfId="19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186" fontId="0" fillId="0" borderId="44" xfId="17" applyNumberFormat="1" applyFill="1" applyBorder="1" applyAlignment="1">
      <alignment/>
    </xf>
    <xf numFmtId="0" fontId="2" fillId="0" borderId="47" xfId="0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center" vertical="center"/>
    </xf>
    <xf numFmtId="195" fontId="3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2" fontId="20" fillId="3" borderId="8" xfId="0" applyNumberFormat="1" applyFont="1" applyFill="1" applyBorder="1" applyAlignment="1">
      <alignment horizontal="center" vertical="center" wrapText="1"/>
    </xf>
    <xf numFmtId="43" fontId="0" fillId="0" borderId="0" xfId="16" applyAlignment="1">
      <alignment/>
    </xf>
    <xf numFmtId="0" fontId="0" fillId="2" borderId="3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95" fontId="4" fillId="3" borderId="24" xfId="15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16" applyFont="1" applyAlignment="1">
      <alignment/>
    </xf>
    <xf numFmtId="43" fontId="16" fillId="0" borderId="0" xfId="0" applyNumberFormat="1" applyFont="1" applyAlignment="1">
      <alignment/>
    </xf>
    <xf numFmtId="195" fontId="9" fillId="0" borderId="0" xfId="15" applyFont="1" applyAlignment="1">
      <alignment horizontal="right"/>
    </xf>
    <xf numFmtId="0" fontId="0" fillId="0" borderId="0" xfId="0" applyAlignment="1">
      <alignment horizontal="left" vertical="center"/>
    </xf>
    <xf numFmtId="201" fontId="1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2" fontId="20" fillId="3" borderId="10" xfId="0" applyNumberFormat="1" applyFont="1" applyFill="1" applyBorder="1" applyAlignment="1">
      <alignment horizontal="center" vertical="center" wrapText="1"/>
    </xf>
    <xf numFmtId="43" fontId="1" fillId="0" borderId="19" xfId="16" applyFont="1" applyBorder="1" applyAlignment="1">
      <alignment horizontal="center" vertical="center" wrapText="1"/>
    </xf>
    <xf numFmtId="43" fontId="1" fillId="0" borderId="36" xfId="16" applyFont="1" applyFill="1" applyBorder="1" applyAlignment="1">
      <alignment horizontal="center" vertical="center"/>
    </xf>
    <xf numFmtId="43" fontId="1" fillId="0" borderId="29" xfId="16" applyFont="1" applyBorder="1" applyAlignment="1">
      <alignment horizontal="center" vertical="center" wrapText="1"/>
    </xf>
    <xf numFmtId="43" fontId="1" fillId="0" borderId="3" xfId="16" applyFont="1" applyBorder="1" applyAlignment="1">
      <alignment horizontal="center" vertical="center"/>
    </xf>
    <xf numFmtId="43" fontId="1" fillId="0" borderId="8" xfId="16" applyFont="1" applyBorder="1" applyAlignment="1">
      <alignment horizontal="center" vertical="center" wrapText="1"/>
    </xf>
    <xf numFmtId="43" fontId="1" fillId="0" borderId="37" xfId="16" applyFont="1" applyFill="1" applyBorder="1" applyAlignment="1">
      <alignment horizontal="center" vertical="center" wrapText="1"/>
    </xf>
    <xf numFmtId="43" fontId="1" fillId="0" borderId="35" xfId="16" applyFont="1" applyFill="1" applyBorder="1" applyAlignment="1">
      <alignment horizontal="center" vertical="center" wrapText="1"/>
    </xf>
    <xf numFmtId="43" fontId="0" fillId="0" borderId="8" xfId="16" applyBorder="1" applyAlignment="1">
      <alignment/>
    </xf>
    <xf numFmtId="43" fontId="0" fillId="0" borderId="28" xfId="16" applyBorder="1" applyAlignment="1">
      <alignment/>
    </xf>
    <xf numFmtId="43" fontId="0" fillId="0" borderId="10" xfId="16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186" fontId="4" fillId="0" borderId="49" xfId="0" applyNumberFormat="1" applyFont="1" applyBorder="1" applyAlignment="1">
      <alignment/>
    </xf>
    <xf numFmtId="186" fontId="0" fillId="0" borderId="10" xfId="17" applyNumberFormat="1" applyBorder="1" applyAlignment="1">
      <alignment/>
    </xf>
    <xf numFmtId="43" fontId="0" fillId="0" borderId="44" xfId="0" applyNumberFormat="1" applyBorder="1" applyAlignment="1">
      <alignment/>
    </xf>
    <xf numFmtId="0" fontId="7" fillId="0" borderId="50" xfId="0" applyFont="1" applyBorder="1" applyAlignment="1">
      <alignment horizontal="center" vertical="center"/>
    </xf>
    <xf numFmtId="214" fontId="0" fillId="0" borderId="0" xfId="17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5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1" fillId="0" borderId="52" xfId="16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vertical="center"/>
    </xf>
    <xf numFmtId="9" fontId="2" fillId="3" borderId="4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vertical="center" wrapText="1"/>
    </xf>
    <xf numFmtId="9" fontId="2" fillId="0" borderId="53" xfId="0" applyNumberFormat="1" applyFont="1" applyFill="1" applyBorder="1" applyAlignment="1">
      <alignment horizontal="center" vertical="center" wrapText="1"/>
    </xf>
    <xf numFmtId="201" fontId="16" fillId="0" borderId="24" xfId="17" applyNumberFormat="1" applyFont="1" applyBorder="1" applyAlignment="1">
      <alignment/>
    </xf>
    <xf numFmtId="186" fontId="0" fillId="0" borderId="48" xfId="17" applyNumberFormat="1" applyFill="1" applyBorder="1" applyAlignment="1">
      <alignment/>
    </xf>
    <xf numFmtId="186" fontId="0" fillId="0" borderId="2" xfId="17" applyNumberFormat="1" applyFill="1" applyBorder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9" fontId="0" fillId="0" borderId="0" xfId="0" applyNumberFormat="1" applyFill="1" applyAlignment="1">
      <alignment horizontal="left"/>
    </xf>
    <xf numFmtId="9" fontId="0" fillId="3" borderId="0" xfId="0" applyNumberFormat="1" applyFill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/>
    </xf>
    <xf numFmtId="9" fontId="4" fillId="3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86" fontId="7" fillId="0" borderId="59" xfId="17" applyNumberFormat="1" applyFont="1" applyBorder="1" applyAlignment="1">
      <alignment/>
    </xf>
    <xf numFmtId="186" fontId="7" fillId="0" borderId="58" xfId="17" applyNumberFormat="1" applyFont="1" applyBorder="1" applyAlignment="1">
      <alignment/>
    </xf>
    <xf numFmtId="186" fontId="7" fillId="0" borderId="57" xfId="17" applyNumberFormat="1" applyFont="1" applyBorder="1" applyAlignment="1">
      <alignment/>
    </xf>
    <xf numFmtId="0" fontId="0" fillId="0" borderId="56" xfId="0" applyBorder="1" applyAlignment="1">
      <alignment/>
    </xf>
    <xf numFmtId="43" fontId="1" fillId="0" borderId="54" xfId="16" applyFont="1" applyBorder="1" applyAlignment="1">
      <alignment horizontal="center" vertical="center" wrapText="1"/>
    </xf>
    <xf numFmtId="43" fontId="1" fillId="0" borderId="58" xfId="16" applyFont="1" applyBorder="1" applyAlignment="1">
      <alignment horizontal="center" vertical="center" wrapText="1"/>
    </xf>
    <xf numFmtId="43" fontId="1" fillId="0" borderId="56" xfId="16" applyFont="1" applyBorder="1" applyAlignment="1">
      <alignment horizontal="center" vertical="center" wrapText="1"/>
    </xf>
    <xf numFmtId="43" fontId="0" fillId="0" borderId="28" xfId="0" applyNumberFormat="1" applyBorder="1" applyAlignment="1">
      <alignment/>
    </xf>
    <xf numFmtId="0" fontId="0" fillId="2" borderId="60" xfId="0" applyFont="1" applyFill="1" applyBorder="1" applyAlignment="1">
      <alignment horizontal="center" wrapText="1"/>
    </xf>
    <xf numFmtId="0" fontId="0" fillId="2" borderId="61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95" fontId="4" fillId="3" borderId="35" xfId="15" applyNumberFormat="1" applyFont="1" applyFill="1" applyBorder="1" applyAlignment="1">
      <alignment horizontal="center" vertical="center"/>
    </xf>
    <xf numFmtId="195" fontId="4" fillId="3" borderId="28" xfId="1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201" fontId="0" fillId="0" borderId="0" xfId="17" applyNumberFormat="1" applyAlignment="1">
      <alignment horizontal="right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5" fontId="10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95" fontId="9" fillId="0" borderId="0" xfId="15" applyFont="1" applyAlignment="1">
      <alignment horizontal="right"/>
    </xf>
    <xf numFmtId="195" fontId="9" fillId="0" borderId="0" xfId="15" applyFont="1" applyFill="1" applyBorder="1" applyAlignment="1">
      <alignment horizontal="right"/>
    </xf>
    <xf numFmtId="197" fontId="0" fillId="0" borderId="0" xfId="0" applyNumberFormat="1" applyFill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1" fontId="0" fillId="0" borderId="39" xfId="19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5" fillId="0" borderId="3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2" fontId="13" fillId="2" borderId="29" xfId="18" applyNumberFormat="1" applyFont="1" applyFill="1" applyBorder="1" applyAlignment="1">
      <alignment horizontal="center" vertical="center" wrapText="1"/>
      <protection/>
    </xf>
    <xf numFmtId="2" fontId="13" fillId="2" borderId="19" xfId="18" applyNumberFormat="1" applyFont="1" applyFill="1" applyBorder="1" applyAlignment="1">
      <alignment horizontal="center" vertical="center" wrapText="1"/>
      <protection/>
    </xf>
    <xf numFmtId="1" fontId="0" fillId="0" borderId="37" xfId="19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0" fillId="0" borderId="36" xfId="17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13" fillId="2" borderId="63" xfId="19" applyFont="1" applyFill="1" applyBorder="1" applyAlignment="1">
      <alignment horizontal="center" vertical="center" wrapText="1"/>
    </xf>
    <xf numFmtId="9" fontId="13" fillId="2" borderId="64" xfId="19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2" fontId="13" fillId="2" borderId="3" xfId="18" applyNumberFormat="1" applyFont="1" applyFill="1" applyBorder="1" applyAlignment="1">
      <alignment horizontal="center" vertical="center" wrapText="1"/>
      <protection/>
    </xf>
    <xf numFmtId="2" fontId="13" fillId="2" borderId="68" xfId="18" applyNumberFormat="1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9" xfId="0" applyBorder="1" applyAlignment="1">
      <alignment horizontal="center"/>
    </xf>
  </cellXfs>
  <cellStyles count="8">
    <cellStyle name="Normal" xfId="0"/>
    <cellStyle name="Euro" xfId="15"/>
    <cellStyle name="Comma" xfId="16"/>
    <cellStyle name="Comma [0]" xfId="17"/>
    <cellStyle name="Normale_Dati02-03ImmigratiScuoleStatal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41</xdr:row>
      <xdr:rowOff>38100</xdr:rowOff>
    </xdr:from>
    <xdr:to>
      <xdr:col>12</xdr:col>
      <xdr:colOff>523875</xdr:colOff>
      <xdr:row>41</xdr:row>
      <xdr:rowOff>133350</xdr:rowOff>
    </xdr:to>
    <xdr:sp>
      <xdr:nvSpPr>
        <xdr:cNvPr id="1" name="Line 2"/>
        <xdr:cNvSpPr>
          <a:spLocks/>
        </xdr:cNvSpPr>
      </xdr:nvSpPr>
      <xdr:spPr>
        <a:xfrm>
          <a:off x="8686800" y="74866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46</xdr:row>
      <xdr:rowOff>47625</xdr:rowOff>
    </xdr:from>
    <xdr:to>
      <xdr:col>12</xdr:col>
      <xdr:colOff>523875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8686800" y="8305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114300</xdr:colOff>
      <xdr:row>17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295900" y="2990850"/>
          <a:ext cx="952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workbookViewId="0" topLeftCell="F27">
      <selection activeCell="F18" sqref="F18"/>
    </sheetView>
  </sheetViews>
  <sheetFormatPr defaultColWidth="9.140625" defaultRowHeight="12.75"/>
  <cols>
    <col min="1" max="1" width="6.140625" style="0" customWidth="1"/>
    <col min="2" max="2" width="5.28125" style="0" customWidth="1"/>
    <col min="3" max="3" width="21.00390625" style="0" customWidth="1"/>
    <col min="4" max="4" width="4.7109375" style="0" bestFit="1" customWidth="1"/>
    <col min="5" max="5" width="9.57421875" style="0" bestFit="1" customWidth="1"/>
    <col min="6" max="6" width="3.00390625" style="0" bestFit="1" customWidth="1"/>
    <col min="7" max="7" width="14.8515625" style="0" bestFit="1" customWidth="1"/>
    <col min="8" max="8" width="14.57421875" style="0" bestFit="1" customWidth="1"/>
    <col min="9" max="9" width="3.28125" style="0" bestFit="1" customWidth="1"/>
    <col min="10" max="10" width="18.140625" style="0" customWidth="1"/>
    <col min="11" max="11" width="6.7109375" style="0" bestFit="1" customWidth="1"/>
    <col min="12" max="12" width="15.140625" style="0" customWidth="1"/>
    <col min="13" max="13" width="13.421875" style="0" bestFit="1" customWidth="1"/>
    <col min="14" max="14" width="17.7109375" style="0" customWidth="1"/>
    <col min="15" max="15" width="20.57421875" style="0" bestFit="1" customWidth="1"/>
  </cols>
  <sheetData>
    <row r="1" spans="1:24" ht="30">
      <c r="A1" s="282" t="s">
        <v>22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67"/>
      <c r="Q1" s="67"/>
      <c r="R1" s="67"/>
      <c r="S1" s="67"/>
      <c r="T1" s="67"/>
      <c r="U1" s="67"/>
      <c r="V1" s="67"/>
      <c r="W1" s="67"/>
      <c r="X1" s="67"/>
    </row>
    <row r="2" spans="1:24" ht="20.25">
      <c r="A2" s="283" t="s">
        <v>23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68"/>
      <c r="Q2" s="68"/>
      <c r="R2" s="68"/>
      <c r="S2" s="68"/>
      <c r="T2" s="68"/>
      <c r="U2" s="68"/>
      <c r="V2" s="68"/>
      <c r="W2" s="68"/>
      <c r="X2" s="68"/>
    </row>
    <row r="3" spans="1:24" ht="15.75">
      <c r="A3" s="284" t="s">
        <v>24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69"/>
      <c r="Q3" s="69"/>
      <c r="R3" s="69"/>
      <c r="S3" s="69"/>
      <c r="T3" s="69"/>
      <c r="U3" s="69"/>
      <c r="V3" s="69"/>
      <c r="W3" s="69"/>
      <c r="X3" s="69"/>
    </row>
    <row r="4" spans="1:24" ht="12.75">
      <c r="A4" s="279" t="s">
        <v>59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66"/>
      <c r="Q4" s="66"/>
      <c r="R4" s="66"/>
      <c r="S4" s="66"/>
      <c r="T4" s="66"/>
      <c r="U4" s="66"/>
      <c r="V4" s="66"/>
      <c r="W4" s="66"/>
      <c r="X4" s="66"/>
    </row>
    <row r="5" spans="1:24" ht="12.75">
      <c r="A5" s="279" t="s">
        <v>60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66"/>
      <c r="Q5" s="66"/>
      <c r="R5" s="66"/>
      <c r="S5" s="66"/>
      <c r="T5" s="66"/>
      <c r="U5" s="66"/>
      <c r="V5" s="66"/>
      <c r="W5" s="66"/>
      <c r="X5" s="66"/>
    </row>
    <row r="6" spans="2:24" ht="12.7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ht="18.75">
      <c r="A7" s="280" t="s">
        <v>67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66"/>
      <c r="Q7" s="66"/>
      <c r="R7" s="66"/>
      <c r="S7" s="66"/>
      <c r="T7" s="66"/>
      <c r="U7" s="66"/>
      <c r="V7" s="66"/>
      <c r="W7" s="66"/>
      <c r="X7" s="66"/>
    </row>
    <row r="8" spans="1:24" ht="15">
      <c r="A8" s="263" t="s">
        <v>66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66"/>
      <c r="Q8" s="66"/>
      <c r="R8" s="66"/>
      <c r="S8" s="66"/>
      <c r="T8" s="66"/>
      <c r="U8" s="66"/>
      <c r="V8" s="66"/>
      <c r="W8" s="66"/>
      <c r="X8" s="66"/>
    </row>
    <row r="9" spans="1:24" ht="12.75">
      <c r="A9" s="264" t="s">
        <v>68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66"/>
      <c r="Q9" s="66"/>
      <c r="R9" s="66"/>
      <c r="S9" s="66"/>
      <c r="T9" s="66"/>
      <c r="U9" s="66"/>
      <c r="V9" s="66"/>
      <c r="W9" s="66"/>
      <c r="X9" s="66"/>
    </row>
    <row r="10" spans="2:24" ht="12.7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2" spans="1:14" ht="15.75">
      <c r="A12" s="281" t="s">
        <v>37</v>
      </c>
      <c r="B12" s="281"/>
      <c r="C12" s="281"/>
      <c r="D12" s="281"/>
      <c r="E12" s="281"/>
      <c r="F12" s="281"/>
      <c r="G12" s="281"/>
      <c r="H12" s="281"/>
      <c r="N12" s="129">
        <v>1275917</v>
      </c>
    </row>
    <row r="13" spans="2:14" ht="15.75">
      <c r="B13" s="82"/>
      <c r="N13" s="83"/>
    </row>
    <row r="14" ht="15">
      <c r="N14" s="72"/>
    </row>
    <row r="15" spans="1:14" ht="12.75">
      <c r="A15" s="265" t="s">
        <v>51</v>
      </c>
      <c r="B15" s="265"/>
      <c r="C15" s="265"/>
      <c r="D15" s="205"/>
      <c r="E15" s="205"/>
      <c r="F15" s="205"/>
      <c r="L15" s="49"/>
      <c r="M15" s="173"/>
      <c r="N15" s="48"/>
    </row>
    <row r="16" spans="1:14" ht="12.75" customHeight="1">
      <c r="A16" s="185" t="s">
        <v>38</v>
      </c>
      <c r="B16" s="228">
        <v>0.9</v>
      </c>
      <c r="C16" t="s">
        <v>172</v>
      </c>
      <c r="D16" s="225">
        <v>0.05</v>
      </c>
      <c r="E16" s="224"/>
      <c r="F16" s="224"/>
      <c r="H16" s="125">
        <f>ROUND(N12*B16,0)</f>
        <v>1148325</v>
      </c>
      <c r="I16" s="113"/>
      <c r="J16" s="266">
        <f>H16+H17</f>
        <v>1186603</v>
      </c>
      <c r="K16" s="204"/>
      <c r="L16" s="49"/>
      <c r="M16" s="173"/>
      <c r="N16" s="183"/>
    </row>
    <row r="17" spans="1:14" ht="12.75" customHeight="1">
      <c r="A17" s="185" t="s">
        <v>39</v>
      </c>
      <c r="B17" s="228">
        <v>0.03</v>
      </c>
      <c r="C17" s="7" t="s">
        <v>173</v>
      </c>
      <c r="D17" s="226">
        <f>D16</f>
        <v>0.05</v>
      </c>
      <c r="E17" s="7" t="s">
        <v>174</v>
      </c>
      <c r="F17" s="227">
        <v>15</v>
      </c>
      <c r="G17" t="s">
        <v>175</v>
      </c>
      <c r="H17" s="125">
        <f>ROUND(N12*B17,0)</f>
        <v>38278</v>
      </c>
      <c r="I17" s="113"/>
      <c r="J17" s="266"/>
      <c r="K17" s="204"/>
      <c r="M17" s="173"/>
      <c r="N17" s="48"/>
    </row>
    <row r="18" spans="1:13" ht="12.75">
      <c r="A18" s="185" t="s">
        <v>65</v>
      </c>
      <c r="B18" s="228">
        <v>0.07</v>
      </c>
      <c r="C18" t="s">
        <v>58</v>
      </c>
      <c r="I18" s="113"/>
      <c r="J18" s="125">
        <f>ROUND(N12*B18,0)</f>
        <v>89314</v>
      </c>
      <c r="K18" s="113"/>
      <c r="M18" s="177"/>
    </row>
    <row r="19" spans="2:11" ht="12.75">
      <c r="B19" s="101"/>
      <c r="H19" s="125"/>
      <c r="I19" s="113"/>
      <c r="J19" s="216">
        <f>SUM(J16:J18)</f>
        <v>1275917</v>
      </c>
      <c r="K19" s="113"/>
    </row>
    <row r="22" spans="1:2" ht="12.75">
      <c r="A22" s="185" t="s">
        <v>176</v>
      </c>
      <c r="B22" s="1" t="s">
        <v>177</v>
      </c>
    </row>
    <row r="23" spans="2:12" ht="12.75">
      <c r="B23" s="101">
        <f>B16</f>
        <v>0.9</v>
      </c>
      <c r="C23" s="1" t="s">
        <v>172</v>
      </c>
      <c r="D23" s="230">
        <f>D16</f>
        <v>0.05</v>
      </c>
      <c r="H23" s="222"/>
      <c r="J23" s="112" t="s">
        <v>40</v>
      </c>
      <c r="K23" s="112"/>
      <c r="L23" s="79">
        <f>H16</f>
        <v>1148325</v>
      </c>
    </row>
    <row r="24" spans="2:14" ht="17.25" customHeight="1">
      <c r="B24" s="33"/>
      <c r="H24" s="90"/>
      <c r="J24" s="116" t="s">
        <v>169</v>
      </c>
      <c r="K24" s="212">
        <f>D16</f>
        <v>0.05</v>
      </c>
      <c r="L24" s="70">
        <f>TOTALI!G30</f>
        <v>43861</v>
      </c>
      <c r="N24" s="271">
        <f>ROUND(L24*L25,2)</f>
        <v>1148325</v>
      </c>
    </row>
    <row r="25" spans="8:14" ht="12.75">
      <c r="H25" s="34"/>
      <c r="J25" s="112" t="s">
        <v>54</v>
      </c>
      <c r="K25" s="112"/>
      <c r="L25" s="176">
        <f>L23/L24</f>
        <v>26.181003625088348</v>
      </c>
      <c r="N25" s="271"/>
    </row>
    <row r="27" spans="1:13" ht="12.75">
      <c r="A27" s="185" t="s">
        <v>178</v>
      </c>
      <c r="B27" s="1" t="s">
        <v>177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8"/>
    </row>
    <row r="28" spans="2:12" ht="12.75">
      <c r="B28" s="229">
        <f>B17</f>
        <v>0.03</v>
      </c>
      <c r="C28" s="231" t="s">
        <v>173</v>
      </c>
      <c r="D28" s="230">
        <f>D17</f>
        <v>0.05</v>
      </c>
      <c r="E28" s="231" t="s">
        <v>174</v>
      </c>
      <c r="F28" s="231">
        <f>F17</f>
        <v>15</v>
      </c>
      <c r="G28" s="1" t="s">
        <v>175</v>
      </c>
      <c r="H28" s="223"/>
      <c r="J28" s="112" t="s">
        <v>40</v>
      </c>
      <c r="K28" s="112"/>
      <c r="L28" s="126">
        <f>H17</f>
        <v>38278</v>
      </c>
    </row>
    <row r="29" spans="2:12" ht="12.75">
      <c r="B29" s="184"/>
      <c r="C29" s="220"/>
      <c r="D29" s="220"/>
      <c r="E29" s="220"/>
      <c r="F29" s="220"/>
      <c r="G29" s="220"/>
      <c r="H29" s="205"/>
      <c r="J29" s="221" t="s">
        <v>170</v>
      </c>
      <c r="K29" s="219">
        <f>K24</f>
        <v>0.05</v>
      </c>
      <c r="L29" s="126"/>
    </row>
    <row r="30" spans="2:15" ht="14.25">
      <c r="B30" s="33"/>
      <c r="G30" s="117"/>
      <c r="H30" s="117"/>
      <c r="J30" s="221" t="s">
        <v>171</v>
      </c>
      <c r="K30" s="213">
        <f>F17</f>
        <v>15</v>
      </c>
      <c r="L30" s="103">
        <f>TOTALI!J30</f>
        <v>2402</v>
      </c>
      <c r="M30" s="78"/>
      <c r="O30" s="100"/>
    </row>
    <row r="31" spans="2:15" ht="14.25" customHeight="1">
      <c r="B31" s="33"/>
      <c r="C31" s="74"/>
      <c r="D31" s="74"/>
      <c r="E31" s="74"/>
      <c r="F31" s="74"/>
      <c r="J31" s="112" t="s">
        <v>54</v>
      </c>
      <c r="K31" s="112"/>
      <c r="L31" s="176">
        <f>L28/L30</f>
        <v>15.935886761032473</v>
      </c>
      <c r="M31" s="97"/>
      <c r="N31" s="144">
        <f>ROUND(L31*L30,2)</f>
        <v>38278</v>
      </c>
      <c r="O31" s="124"/>
    </row>
    <row r="32" spans="2:14" ht="18" customHeight="1">
      <c r="B32" s="33"/>
      <c r="H32" s="96"/>
      <c r="I32" s="96"/>
      <c r="J32" s="96"/>
      <c r="K32" s="96"/>
      <c r="M32" s="95"/>
      <c r="N32" s="144"/>
    </row>
    <row r="33" spans="2:14" ht="12.75">
      <c r="B33" s="33"/>
      <c r="C33" s="74"/>
      <c r="D33" s="74"/>
      <c r="E33" s="74"/>
      <c r="F33" s="74"/>
      <c r="G33" s="74"/>
      <c r="H33" s="74"/>
      <c r="I33" s="74"/>
      <c r="J33" s="118"/>
      <c r="K33" s="118"/>
      <c r="L33" s="119"/>
      <c r="M33" s="108"/>
      <c r="N33" s="99"/>
    </row>
    <row r="34" spans="2:13" ht="12.75">
      <c r="B34" s="33"/>
      <c r="C34" s="74"/>
      <c r="D34" s="74"/>
      <c r="E34" s="74"/>
      <c r="F34" s="74"/>
      <c r="G34" s="74"/>
      <c r="H34" s="74"/>
      <c r="I34" s="74"/>
      <c r="J34" s="74"/>
      <c r="K34" s="74"/>
      <c r="L34" s="114"/>
      <c r="M34" s="78"/>
    </row>
    <row r="35" spans="2:14" s="86" customFormat="1" ht="15.7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276" t="s">
        <v>62</v>
      </c>
      <c r="M35" s="276"/>
      <c r="N35" s="122">
        <f>SUM(N24:N32)</f>
        <v>1186603</v>
      </c>
    </row>
    <row r="36" spans="2:13" ht="12.75">
      <c r="B36" s="33"/>
      <c r="C36" s="74"/>
      <c r="D36" s="74"/>
      <c r="E36" s="74"/>
      <c r="F36" s="74"/>
      <c r="G36" s="74"/>
      <c r="H36" s="74"/>
      <c r="I36" s="74"/>
      <c r="J36" s="74"/>
      <c r="K36" s="74"/>
      <c r="L36" s="114"/>
      <c r="M36" s="78"/>
    </row>
    <row r="37" spans="2:14" ht="12.75">
      <c r="B37" s="33"/>
      <c r="L37" s="74"/>
      <c r="M37" s="74"/>
      <c r="N37" s="75"/>
    </row>
    <row r="38" spans="1:12" ht="12.75">
      <c r="A38" s="185" t="s">
        <v>179</v>
      </c>
      <c r="B38" s="1" t="s">
        <v>180</v>
      </c>
      <c r="G38" s="102"/>
      <c r="H38" s="102"/>
      <c r="I38" s="102"/>
      <c r="J38" s="123"/>
      <c r="K38" s="123"/>
      <c r="L38" s="98"/>
    </row>
    <row r="39" spans="2:12" ht="14.25" customHeight="1">
      <c r="B39" s="101">
        <f>B18</f>
        <v>0.07</v>
      </c>
      <c r="C39" s="1" t="s">
        <v>58</v>
      </c>
      <c r="G39" s="33"/>
      <c r="H39" s="33"/>
      <c r="I39" s="33"/>
      <c r="J39" s="181" t="s">
        <v>40</v>
      </c>
      <c r="K39" s="181"/>
      <c r="L39" s="182">
        <f>J18</f>
        <v>89314</v>
      </c>
    </row>
    <row r="40" spans="10:12" ht="15" customHeight="1">
      <c r="J40" s="181"/>
      <c r="K40" s="181"/>
      <c r="L40" s="182"/>
    </row>
    <row r="41" spans="3:13" ht="12.75">
      <c r="C41" s="272"/>
      <c r="D41" s="272"/>
      <c r="E41" s="272"/>
      <c r="F41" s="272"/>
      <c r="G41" s="272"/>
      <c r="H41" s="34"/>
      <c r="I41" s="34"/>
      <c r="J41" s="34"/>
      <c r="K41" s="34"/>
      <c r="M41" s="80" t="s">
        <v>54</v>
      </c>
    </row>
    <row r="42" spans="3:13" ht="12.75">
      <c r="C42" s="34"/>
      <c r="D42" s="34"/>
      <c r="E42" s="34"/>
      <c r="F42" s="34"/>
      <c r="G42" s="34"/>
      <c r="H42" s="34"/>
      <c r="I42" s="34"/>
      <c r="J42" s="34"/>
      <c r="K42" s="34"/>
      <c r="M42" s="80"/>
    </row>
    <row r="43" spans="3:14" ht="12.75">
      <c r="C43" s="33"/>
      <c r="D43" s="33"/>
      <c r="E43" s="33"/>
      <c r="F43" s="33"/>
      <c r="H43" s="49"/>
      <c r="I43" s="273" t="s">
        <v>38</v>
      </c>
      <c r="J43" s="112" t="s">
        <v>181</v>
      </c>
      <c r="K43" s="225">
        <v>0.8</v>
      </c>
      <c r="L43" s="78">
        <f>ROUND(L39*K43,2)</f>
        <v>71451.2</v>
      </c>
      <c r="M43" s="261">
        <f>L43/L44</f>
        <v>1.536651038754355</v>
      </c>
      <c r="N43" s="277">
        <f>ROUND(L44*M43,2)</f>
        <v>71451.2</v>
      </c>
    </row>
    <row r="44" spans="2:14" ht="12.75">
      <c r="B44" s="33"/>
      <c r="G44" s="102"/>
      <c r="H44" s="81"/>
      <c r="I44" s="274"/>
      <c r="J44" s="128" t="s">
        <v>56</v>
      </c>
      <c r="K44" s="128"/>
      <c r="L44" s="115">
        <f>TOTALI!D30</f>
        <v>46498</v>
      </c>
      <c r="M44" s="262"/>
      <c r="N44" s="277"/>
    </row>
    <row r="45" spans="2:14" ht="12.75">
      <c r="B45" s="33"/>
      <c r="C45" s="49"/>
      <c r="D45" s="49"/>
      <c r="E45" s="49"/>
      <c r="F45" s="49"/>
      <c r="G45" s="113"/>
      <c r="H45" s="113"/>
      <c r="I45" s="113"/>
      <c r="J45" s="113"/>
      <c r="K45" s="113"/>
      <c r="L45" s="70"/>
      <c r="M45" s="77"/>
      <c r="N45" s="79"/>
    </row>
    <row r="46" spans="3:13" ht="12.75">
      <c r="C46" s="33"/>
      <c r="D46" s="33"/>
      <c r="E46" s="33"/>
      <c r="F46" s="33"/>
      <c r="G46" s="49"/>
      <c r="H46" s="49"/>
      <c r="I46" s="49"/>
      <c r="J46" s="49"/>
      <c r="K46" s="49"/>
      <c r="M46" s="80" t="s">
        <v>55</v>
      </c>
    </row>
    <row r="47" spans="3:13" ht="12.75">
      <c r="C47" s="33"/>
      <c r="D47" s="33"/>
      <c r="E47" s="33"/>
      <c r="F47" s="33"/>
      <c r="G47" s="49"/>
      <c r="H47" s="49"/>
      <c r="I47" s="49"/>
      <c r="J47" s="49"/>
      <c r="K47" s="49"/>
      <c r="L47" s="2"/>
      <c r="M47" s="80"/>
    </row>
    <row r="48" spans="2:14" ht="12.75">
      <c r="B48" s="33"/>
      <c r="C48" s="33"/>
      <c r="D48" s="33"/>
      <c r="E48" s="33"/>
      <c r="F48" s="33"/>
      <c r="G48" s="33"/>
      <c r="H48" s="49"/>
      <c r="I48" s="269" t="s">
        <v>39</v>
      </c>
      <c r="J48" s="112" t="s">
        <v>181</v>
      </c>
      <c r="K48" s="232">
        <f>100%-K43</f>
        <v>0.19999999999999996</v>
      </c>
      <c r="L48" s="78">
        <f>L39-L43</f>
        <v>17862.800000000003</v>
      </c>
      <c r="M48" s="261">
        <f>L48/L49</f>
        <v>31.671631205673766</v>
      </c>
      <c r="N48" s="278">
        <f>ROUND(L49*M48,2)</f>
        <v>17862.8</v>
      </c>
    </row>
    <row r="49" spans="7:14" ht="12.75">
      <c r="G49" s="102"/>
      <c r="H49" s="81"/>
      <c r="I49" s="270"/>
      <c r="J49" s="127" t="s">
        <v>49</v>
      </c>
      <c r="K49" s="127"/>
      <c r="L49" s="70">
        <f>TOTALI!H30</f>
        <v>564</v>
      </c>
      <c r="M49" s="262"/>
      <c r="N49" s="270"/>
    </row>
    <row r="50" spans="3:14" ht="12.75">
      <c r="C50" s="102"/>
      <c r="D50" s="102"/>
      <c r="E50" s="102"/>
      <c r="F50" s="102"/>
      <c r="G50" s="102"/>
      <c r="H50" s="81"/>
      <c r="I50" s="81"/>
      <c r="J50" s="81"/>
      <c r="K50" s="81"/>
      <c r="L50" s="70"/>
      <c r="M50" s="107"/>
      <c r="N50" s="73"/>
    </row>
    <row r="51" spans="3:14" ht="15.75">
      <c r="C51" s="81"/>
      <c r="D51" s="81"/>
      <c r="E51" s="81"/>
      <c r="F51" s="81"/>
      <c r="G51" s="81"/>
      <c r="H51" s="81"/>
      <c r="I51" s="81"/>
      <c r="J51" s="81"/>
      <c r="K51" s="81"/>
      <c r="L51" s="275" t="s">
        <v>57</v>
      </c>
      <c r="M51" s="275"/>
      <c r="N51" s="168">
        <f>N43+N48</f>
        <v>89314</v>
      </c>
    </row>
    <row r="52" spans="3:14" ht="15.75">
      <c r="C52" s="81"/>
      <c r="D52" s="81"/>
      <c r="E52" s="81"/>
      <c r="F52" s="81"/>
      <c r="G52" s="81"/>
      <c r="H52" s="81"/>
      <c r="I52" s="81"/>
      <c r="J52" s="81"/>
      <c r="K52" s="81"/>
      <c r="L52" s="180"/>
      <c r="M52" s="180"/>
      <c r="N52" s="168"/>
    </row>
    <row r="53" spans="3:12" ht="13.5" thickBot="1">
      <c r="C53" s="33"/>
      <c r="D53" s="33"/>
      <c r="E53" s="33"/>
      <c r="F53" s="33"/>
      <c r="G53" s="49"/>
      <c r="H53" s="49"/>
      <c r="I53" s="49"/>
      <c r="J53" s="49"/>
      <c r="K53" s="49"/>
      <c r="L53" s="76"/>
    </row>
    <row r="54" spans="12:14" ht="16.5" thickBot="1">
      <c r="L54" s="267" t="s">
        <v>41</v>
      </c>
      <c r="M54" s="268"/>
      <c r="N54" s="169">
        <f>N35+N51</f>
        <v>1275917</v>
      </c>
    </row>
  </sheetData>
  <mergeCells count="22">
    <mergeCell ref="A5:O5"/>
    <mergeCell ref="A7:O7"/>
    <mergeCell ref="A12:H12"/>
    <mergeCell ref="A1:O1"/>
    <mergeCell ref="A2:O2"/>
    <mergeCell ref="A3:O3"/>
    <mergeCell ref="A4:O4"/>
    <mergeCell ref="L54:M54"/>
    <mergeCell ref="I48:I49"/>
    <mergeCell ref="N24:N25"/>
    <mergeCell ref="C41:G41"/>
    <mergeCell ref="I43:I44"/>
    <mergeCell ref="L51:M51"/>
    <mergeCell ref="L35:M35"/>
    <mergeCell ref="M48:M49"/>
    <mergeCell ref="N43:N44"/>
    <mergeCell ref="N48:N49"/>
    <mergeCell ref="M43:M44"/>
    <mergeCell ref="A8:O8"/>
    <mergeCell ref="A9:O9"/>
    <mergeCell ref="A15:C15"/>
    <mergeCell ref="J16:J17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geOrder="overThenDown" paperSize="9" scale="72" r:id="rId2"/>
  <headerFooter alignWithMargins="0">
    <oddHeader>&amp;R&amp;"Arial,Grassetto"&amp;14
</oddHeader>
    <oddFooter>&amp;L&amp;F/&amp;A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workbookViewId="0" topLeftCell="C84">
      <selection activeCell="H117" sqref="H117"/>
    </sheetView>
  </sheetViews>
  <sheetFormatPr defaultColWidth="9.140625" defaultRowHeight="12.75"/>
  <cols>
    <col min="1" max="1" width="4.8515625" style="7" bestFit="1" customWidth="1"/>
    <col min="2" max="2" width="3.00390625" style="7" bestFit="1" customWidth="1"/>
    <col min="3" max="3" width="22.8515625" style="7" bestFit="1" customWidth="1"/>
    <col min="4" max="4" width="11.00390625" style="7" bestFit="1" customWidth="1"/>
    <col min="5" max="5" width="9.28125" style="7" bestFit="1" customWidth="1"/>
    <col min="6" max="6" width="11.140625" style="7" bestFit="1" customWidth="1"/>
    <col min="7" max="7" width="10.57421875" style="7" bestFit="1" customWidth="1"/>
    <col min="8" max="8" width="10.57421875" style="7" customWidth="1"/>
    <col min="9" max="9" width="14.140625" style="7" bestFit="1" customWidth="1"/>
    <col min="10" max="10" width="12.7109375" style="7" bestFit="1" customWidth="1"/>
    <col min="11" max="11" width="11.57421875" style="7" bestFit="1" customWidth="1"/>
    <col min="12" max="12" width="12.7109375" style="3" bestFit="1" customWidth="1"/>
    <col min="13" max="14" width="13.140625" style="3" customWidth="1"/>
    <col min="15" max="16384" width="9.140625" style="3" customWidth="1"/>
  </cols>
  <sheetData>
    <row r="1" spans="1:14" ht="30">
      <c r="A1" s="299" t="s">
        <v>22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20.25">
      <c r="A2" s="283" t="s">
        <v>23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5.75">
      <c r="A3" s="284" t="s">
        <v>24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14" ht="12.75">
      <c r="A4" s="279" t="s">
        <v>63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4" ht="12.75">
      <c r="A5" s="279" t="s">
        <v>64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</row>
    <row r="6" spans="1:14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2.75">
      <c r="A8" s="300" t="s">
        <v>42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</row>
    <row r="9" spans="1:14" ht="12.75">
      <c r="A9" s="301" t="s">
        <v>70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</row>
    <row r="10" spans="1:14" ht="12.75">
      <c r="A10" s="301" t="s">
        <v>66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</row>
    <row r="11" spans="1:14" ht="12.75">
      <c r="A11" s="301" t="s">
        <v>182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</row>
    <row r="12" spans="1:14" ht="15.75">
      <c r="A12" s="284" t="s">
        <v>69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</row>
    <row r="13" ht="13.5" thickBot="1"/>
    <row r="14" spans="1:14" ht="21" thickBot="1">
      <c r="A14" s="254" t="s">
        <v>6</v>
      </c>
      <c r="B14" s="255"/>
      <c r="C14" s="255"/>
      <c r="D14" s="255"/>
      <c r="E14" s="255"/>
      <c r="F14" s="255"/>
      <c r="G14" s="91" t="s">
        <v>43</v>
      </c>
      <c r="H14" s="256" t="s">
        <v>44</v>
      </c>
      <c r="I14" s="257"/>
      <c r="J14" s="285" t="s">
        <v>47</v>
      </c>
      <c r="K14" s="258"/>
      <c r="L14" s="259" t="s">
        <v>35</v>
      </c>
      <c r="M14" s="260"/>
      <c r="N14" s="253"/>
    </row>
    <row r="15" spans="1:14" s="6" customFormat="1" ht="50.25" customHeight="1">
      <c r="A15" s="65" t="s">
        <v>7</v>
      </c>
      <c r="B15" s="155"/>
      <c r="C15" s="4" t="s">
        <v>2</v>
      </c>
      <c r="D15" s="5" t="s">
        <v>27</v>
      </c>
      <c r="E15" s="8" t="s">
        <v>28</v>
      </c>
      <c r="F15" s="5" t="s">
        <v>3</v>
      </c>
      <c r="G15" s="146" t="str">
        <f>'Criteri '!J24</f>
        <v>Alunni stanieri =/&gt;</v>
      </c>
      <c r="H15" s="146" t="s">
        <v>170</v>
      </c>
      <c r="I15" s="37" t="str">
        <f>'Criteri '!J30</f>
        <v>con almeno alunni</v>
      </c>
      <c r="J15" s="58" t="s">
        <v>45</v>
      </c>
      <c r="K15" s="186" t="s">
        <v>46</v>
      </c>
      <c r="L15" s="190" t="s">
        <v>102</v>
      </c>
      <c r="M15" s="191" t="s">
        <v>32</v>
      </c>
      <c r="N15" s="188" t="s">
        <v>103</v>
      </c>
    </row>
    <row r="16" spans="1:14" s="6" customFormat="1" ht="22.5">
      <c r="A16" s="153"/>
      <c r="B16" s="156"/>
      <c r="C16" s="142"/>
      <c r="D16" s="142"/>
      <c r="E16" s="142"/>
      <c r="F16" s="150"/>
      <c r="G16" s="211">
        <f>'Criteri '!K24</f>
        <v>0.05</v>
      </c>
      <c r="H16" s="215">
        <f>G16</f>
        <v>0.05</v>
      </c>
      <c r="I16" s="214">
        <f>'Criteri '!K30</f>
        <v>15</v>
      </c>
      <c r="J16" s="172">
        <f>'Criteri '!L25</f>
        <v>26.181003625088348</v>
      </c>
      <c r="K16" s="187">
        <f>'Criteri '!L31</f>
        <v>15.935886761032473</v>
      </c>
      <c r="L16" s="192" t="s">
        <v>183</v>
      </c>
      <c r="M16" s="192" t="s">
        <v>184</v>
      </c>
      <c r="N16" s="192" t="s">
        <v>185</v>
      </c>
    </row>
    <row r="17" spans="1:14" s="6" customFormat="1" ht="12.75">
      <c r="A17" s="143"/>
      <c r="B17" s="149"/>
      <c r="C17" s="139"/>
      <c r="D17" s="139"/>
      <c r="E17" s="139"/>
      <c r="F17" s="140"/>
      <c r="G17" s="147"/>
      <c r="H17" s="167"/>
      <c r="I17" s="140"/>
      <c r="J17" s="141"/>
      <c r="K17" s="154"/>
      <c r="L17" s="193"/>
      <c r="M17" s="194"/>
      <c r="N17" s="189"/>
    </row>
    <row r="18" spans="1:14" ht="13.5" customHeight="1">
      <c r="A18" s="151" t="s">
        <v>1</v>
      </c>
      <c r="B18" s="162">
        <v>1</v>
      </c>
      <c r="C18" s="131" t="s">
        <v>106</v>
      </c>
      <c r="D18" s="145">
        <v>336</v>
      </c>
      <c r="E18" s="157">
        <v>1007</v>
      </c>
      <c r="F18" s="152">
        <f aca="true" t="shared" si="0" ref="F18:F81">($D18/E18)</f>
        <v>0.3336643495531281</v>
      </c>
      <c r="G18" s="148">
        <f>IF(F18&gt;=G$16,D18,0)</f>
        <v>336</v>
      </c>
      <c r="H18" s="136">
        <f>IF(F18&lt;G$16,D18,0)</f>
        <v>0</v>
      </c>
      <c r="I18" s="136">
        <f>IF(AND(F18&lt;G$16,D18&gt;(I$16-1)),D18,0)</f>
        <v>0</v>
      </c>
      <c r="J18" s="137">
        <f aca="true" t="shared" si="1" ref="J18:J49">IF(F18&gt;=G$16,ROUND(D18*J$16,2),0)</f>
        <v>8796.82</v>
      </c>
      <c r="K18" s="138">
        <f>ROUND(I18*K$16,2)</f>
        <v>0</v>
      </c>
      <c r="L18" s="195">
        <f>J18+K18</f>
        <v>8796.82</v>
      </c>
      <c r="M18" s="196">
        <f>ROUND(L18*8.5%,2)</f>
        <v>747.73</v>
      </c>
      <c r="N18" s="197">
        <f>ROUND(L18*24.2%,2)</f>
        <v>2128.83</v>
      </c>
    </row>
    <row r="19" spans="1:14" ht="13.5" customHeight="1">
      <c r="A19" s="9" t="s">
        <v>1</v>
      </c>
      <c r="B19" s="163">
        <v>2</v>
      </c>
      <c r="C19" s="132" t="s">
        <v>107</v>
      </c>
      <c r="D19" s="130">
        <v>229</v>
      </c>
      <c r="E19" s="158">
        <v>962</v>
      </c>
      <c r="F19" s="152">
        <f t="shared" si="0"/>
        <v>0.23804573804573806</v>
      </c>
      <c r="G19" s="148">
        <f aca="true" t="shared" si="2" ref="G19:G82">IF(F19&gt;=G$16,D19,0)</f>
        <v>229</v>
      </c>
      <c r="H19" s="136">
        <f aca="true" t="shared" si="3" ref="H19:H82">IF(F19&lt;G$16,D19,0)</f>
        <v>0</v>
      </c>
      <c r="I19" s="136">
        <f aca="true" t="shared" si="4" ref="I19:I82">IF(AND(F19&lt;G$16,D19&gt;(I$16-1)),D19,0)</f>
        <v>0</v>
      </c>
      <c r="J19" s="137">
        <f t="shared" si="1"/>
        <v>5995.45</v>
      </c>
      <c r="K19" s="138">
        <f aca="true" t="shared" si="5" ref="K19:K82">ROUND(I19*K$16,2)</f>
        <v>0</v>
      </c>
      <c r="L19" s="195">
        <f aca="true" t="shared" si="6" ref="L19:L82">J19+K19</f>
        <v>5995.45</v>
      </c>
      <c r="M19" s="196">
        <f aca="true" t="shared" si="7" ref="M19:M82">ROUND(L19*8.5%,2)</f>
        <v>509.61</v>
      </c>
      <c r="N19" s="197">
        <f aca="true" t="shared" si="8" ref="N19:N82">ROUND(L19*24.2%,2)</f>
        <v>1450.9</v>
      </c>
    </row>
    <row r="20" spans="1:14" ht="13.5" customHeight="1">
      <c r="A20" s="9" t="s">
        <v>1</v>
      </c>
      <c r="B20" s="162">
        <v>3</v>
      </c>
      <c r="C20" s="132" t="s">
        <v>108</v>
      </c>
      <c r="D20" s="130">
        <v>169</v>
      </c>
      <c r="E20" s="158">
        <v>811</v>
      </c>
      <c r="F20" s="152">
        <f t="shared" si="0"/>
        <v>0.20838471023427868</v>
      </c>
      <c r="G20" s="148">
        <f t="shared" si="2"/>
        <v>169</v>
      </c>
      <c r="H20" s="136">
        <f t="shared" si="3"/>
        <v>0</v>
      </c>
      <c r="I20" s="136">
        <f t="shared" si="4"/>
        <v>0</v>
      </c>
      <c r="J20" s="137">
        <f t="shared" si="1"/>
        <v>4424.59</v>
      </c>
      <c r="K20" s="138">
        <f t="shared" si="5"/>
        <v>0</v>
      </c>
      <c r="L20" s="195">
        <f t="shared" si="6"/>
        <v>4424.59</v>
      </c>
      <c r="M20" s="196">
        <f t="shared" si="7"/>
        <v>376.09</v>
      </c>
      <c r="N20" s="197">
        <f t="shared" si="8"/>
        <v>1070.75</v>
      </c>
    </row>
    <row r="21" spans="1:14" ht="13.5" customHeight="1">
      <c r="A21" s="9" t="s">
        <v>1</v>
      </c>
      <c r="B21" s="163">
        <v>4</v>
      </c>
      <c r="C21" s="132" t="s">
        <v>109</v>
      </c>
      <c r="D21" s="134">
        <v>139</v>
      </c>
      <c r="E21" s="158">
        <v>697</v>
      </c>
      <c r="F21" s="152">
        <f t="shared" si="0"/>
        <v>0.1994261119081779</v>
      </c>
      <c r="G21" s="148">
        <f t="shared" si="2"/>
        <v>139</v>
      </c>
      <c r="H21" s="136">
        <f t="shared" si="3"/>
        <v>0</v>
      </c>
      <c r="I21" s="136">
        <f t="shared" si="4"/>
        <v>0</v>
      </c>
      <c r="J21" s="137">
        <f t="shared" si="1"/>
        <v>3639.16</v>
      </c>
      <c r="K21" s="138">
        <f t="shared" si="5"/>
        <v>0</v>
      </c>
      <c r="L21" s="195">
        <f t="shared" si="6"/>
        <v>3639.16</v>
      </c>
      <c r="M21" s="196">
        <f t="shared" si="7"/>
        <v>309.33</v>
      </c>
      <c r="N21" s="197">
        <f t="shared" si="8"/>
        <v>880.68</v>
      </c>
    </row>
    <row r="22" spans="1:14" ht="13.5" customHeight="1">
      <c r="A22" s="9" t="s">
        <v>1</v>
      </c>
      <c r="B22" s="162">
        <v>5</v>
      </c>
      <c r="C22" s="132" t="s">
        <v>110</v>
      </c>
      <c r="D22" s="130">
        <v>142</v>
      </c>
      <c r="E22" s="158">
        <v>766</v>
      </c>
      <c r="F22" s="152">
        <f t="shared" si="0"/>
        <v>0.185378590078329</v>
      </c>
      <c r="G22" s="148">
        <f t="shared" si="2"/>
        <v>142</v>
      </c>
      <c r="H22" s="136">
        <f t="shared" si="3"/>
        <v>0</v>
      </c>
      <c r="I22" s="136">
        <f t="shared" si="4"/>
        <v>0</v>
      </c>
      <c r="J22" s="137">
        <f t="shared" si="1"/>
        <v>3717.7</v>
      </c>
      <c r="K22" s="138">
        <f t="shared" si="5"/>
        <v>0</v>
      </c>
      <c r="L22" s="195">
        <f t="shared" si="6"/>
        <v>3717.7</v>
      </c>
      <c r="M22" s="196">
        <f t="shared" si="7"/>
        <v>316</v>
      </c>
      <c r="N22" s="197">
        <f t="shared" si="8"/>
        <v>899.68</v>
      </c>
    </row>
    <row r="23" spans="1:14" ht="13.5" customHeight="1">
      <c r="A23" s="9" t="s">
        <v>1</v>
      </c>
      <c r="B23" s="163">
        <v>6</v>
      </c>
      <c r="C23" s="132" t="s">
        <v>111</v>
      </c>
      <c r="D23" s="130">
        <v>241</v>
      </c>
      <c r="E23" s="158">
        <v>1422</v>
      </c>
      <c r="F23" s="152">
        <f t="shared" si="0"/>
        <v>0.16947960618846694</v>
      </c>
      <c r="G23" s="148">
        <f t="shared" si="2"/>
        <v>241</v>
      </c>
      <c r="H23" s="136">
        <f t="shared" si="3"/>
        <v>0</v>
      </c>
      <c r="I23" s="136">
        <f t="shared" si="4"/>
        <v>0</v>
      </c>
      <c r="J23" s="137">
        <f t="shared" si="1"/>
        <v>6309.62</v>
      </c>
      <c r="K23" s="138">
        <f t="shared" si="5"/>
        <v>0</v>
      </c>
      <c r="L23" s="195">
        <f t="shared" si="6"/>
        <v>6309.62</v>
      </c>
      <c r="M23" s="196">
        <f t="shared" si="7"/>
        <v>536.32</v>
      </c>
      <c r="N23" s="197">
        <f t="shared" si="8"/>
        <v>1526.93</v>
      </c>
    </row>
    <row r="24" spans="1:14" ht="13.5" customHeight="1">
      <c r="A24" s="9" t="s">
        <v>1</v>
      </c>
      <c r="B24" s="162">
        <v>7</v>
      </c>
      <c r="C24" s="132" t="s">
        <v>112</v>
      </c>
      <c r="D24" s="130">
        <v>231</v>
      </c>
      <c r="E24" s="158">
        <v>1374</v>
      </c>
      <c r="F24" s="152">
        <f t="shared" si="0"/>
        <v>0.16812227074235808</v>
      </c>
      <c r="G24" s="148">
        <f t="shared" si="2"/>
        <v>231</v>
      </c>
      <c r="H24" s="136">
        <f t="shared" si="3"/>
        <v>0</v>
      </c>
      <c r="I24" s="136">
        <f t="shared" si="4"/>
        <v>0</v>
      </c>
      <c r="J24" s="137">
        <f t="shared" si="1"/>
        <v>6047.81</v>
      </c>
      <c r="K24" s="138">
        <f t="shared" si="5"/>
        <v>0</v>
      </c>
      <c r="L24" s="195">
        <f t="shared" si="6"/>
        <v>6047.81</v>
      </c>
      <c r="M24" s="196">
        <f t="shared" si="7"/>
        <v>514.06</v>
      </c>
      <c r="N24" s="197">
        <f t="shared" si="8"/>
        <v>1463.57</v>
      </c>
    </row>
    <row r="25" spans="1:14" ht="13.5" customHeight="1">
      <c r="A25" s="9" t="s">
        <v>1</v>
      </c>
      <c r="B25" s="163">
        <v>8</v>
      </c>
      <c r="C25" s="132" t="s">
        <v>113</v>
      </c>
      <c r="D25" s="130">
        <v>149</v>
      </c>
      <c r="E25" s="158">
        <v>940</v>
      </c>
      <c r="F25" s="152">
        <f t="shared" si="0"/>
        <v>0.15851063829787235</v>
      </c>
      <c r="G25" s="148">
        <f t="shared" si="2"/>
        <v>149</v>
      </c>
      <c r="H25" s="136">
        <f t="shared" si="3"/>
        <v>0</v>
      </c>
      <c r="I25" s="136">
        <f t="shared" si="4"/>
        <v>0</v>
      </c>
      <c r="J25" s="137">
        <f t="shared" si="1"/>
        <v>3900.97</v>
      </c>
      <c r="K25" s="138">
        <f t="shared" si="5"/>
        <v>0</v>
      </c>
      <c r="L25" s="195">
        <f t="shared" si="6"/>
        <v>3900.97</v>
      </c>
      <c r="M25" s="196">
        <f t="shared" si="7"/>
        <v>331.58</v>
      </c>
      <c r="N25" s="197">
        <f t="shared" si="8"/>
        <v>944.03</v>
      </c>
    </row>
    <row r="26" spans="1:14" ht="13.5" customHeight="1">
      <c r="A26" s="9" t="s">
        <v>1</v>
      </c>
      <c r="B26" s="162">
        <v>9</v>
      </c>
      <c r="C26" s="132" t="s">
        <v>114</v>
      </c>
      <c r="D26" s="134">
        <v>133</v>
      </c>
      <c r="E26" s="158">
        <v>862</v>
      </c>
      <c r="F26" s="152">
        <f t="shared" si="0"/>
        <v>0.154292343387471</v>
      </c>
      <c r="G26" s="148">
        <f t="shared" si="2"/>
        <v>133</v>
      </c>
      <c r="H26" s="136">
        <f t="shared" si="3"/>
        <v>0</v>
      </c>
      <c r="I26" s="136">
        <f t="shared" si="4"/>
        <v>0</v>
      </c>
      <c r="J26" s="137">
        <f t="shared" si="1"/>
        <v>3482.07</v>
      </c>
      <c r="K26" s="138">
        <f t="shared" si="5"/>
        <v>0</v>
      </c>
      <c r="L26" s="195">
        <f t="shared" si="6"/>
        <v>3482.07</v>
      </c>
      <c r="M26" s="196">
        <f t="shared" si="7"/>
        <v>295.98</v>
      </c>
      <c r="N26" s="197">
        <f t="shared" si="8"/>
        <v>842.66</v>
      </c>
    </row>
    <row r="27" spans="1:14" ht="13.5" customHeight="1">
      <c r="A27" s="9" t="s">
        <v>1</v>
      </c>
      <c r="B27" s="163">
        <v>10</v>
      </c>
      <c r="C27" s="132" t="s">
        <v>115</v>
      </c>
      <c r="D27" s="130">
        <v>227</v>
      </c>
      <c r="E27" s="158">
        <v>1505</v>
      </c>
      <c r="F27" s="152">
        <f t="shared" si="0"/>
        <v>0.15083056478405316</v>
      </c>
      <c r="G27" s="148">
        <f t="shared" si="2"/>
        <v>227</v>
      </c>
      <c r="H27" s="136">
        <f t="shared" si="3"/>
        <v>0</v>
      </c>
      <c r="I27" s="136">
        <f t="shared" si="4"/>
        <v>0</v>
      </c>
      <c r="J27" s="137">
        <f t="shared" si="1"/>
        <v>5943.09</v>
      </c>
      <c r="K27" s="138">
        <f t="shared" si="5"/>
        <v>0</v>
      </c>
      <c r="L27" s="195">
        <f t="shared" si="6"/>
        <v>5943.09</v>
      </c>
      <c r="M27" s="196">
        <f t="shared" si="7"/>
        <v>505.16</v>
      </c>
      <c r="N27" s="197">
        <f t="shared" si="8"/>
        <v>1438.23</v>
      </c>
    </row>
    <row r="28" spans="1:14" ht="13.5" customHeight="1">
      <c r="A28" s="9" t="s">
        <v>1</v>
      </c>
      <c r="B28" s="162">
        <v>11</v>
      </c>
      <c r="C28" s="132" t="s">
        <v>116</v>
      </c>
      <c r="D28" s="130">
        <v>142</v>
      </c>
      <c r="E28" s="158">
        <v>962</v>
      </c>
      <c r="F28" s="152">
        <f t="shared" si="0"/>
        <v>0.14760914760914762</v>
      </c>
      <c r="G28" s="148">
        <f t="shared" si="2"/>
        <v>142</v>
      </c>
      <c r="H28" s="136">
        <f t="shared" si="3"/>
        <v>0</v>
      </c>
      <c r="I28" s="136">
        <f t="shared" si="4"/>
        <v>0</v>
      </c>
      <c r="J28" s="137">
        <f t="shared" si="1"/>
        <v>3717.7</v>
      </c>
      <c r="K28" s="138">
        <f t="shared" si="5"/>
        <v>0</v>
      </c>
      <c r="L28" s="195">
        <f t="shared" si="6"/>
        <v>3717.7</v>
      </c>
      <c r="M28" s="196">
        <f t="shared" si="7"/>
        <v>316</v>
      </c>
      <c r="N28" s="197">
        <f t="shared" si="8"/>
        <v>899.68</v>
      </c>
    </row>
    <row r="29" spans="1:14" ht="13.5" customHeight="1">
      <c r="A29" s="9" t="s">
        <v>1</v>
      </c>
      <c r="B29" s="163">
        <v>12</v>
      </c>
      <c r="C29" s="132" t="s">
        <v>117</v>
      </c>
      <c r="D29" s="130">
        <v>171</v>
      </c>
      <c r="E29" s="158">
        <v>1192</v>
      </c>
      <c r="F29" s="152">
        <f t="shared" si="0"/>
        <v>0.14345637583892618</v>
      </c>
      <c r="G29" s="148">
        <f t="shared" si="2"/>
        <v>171</v>
      </c>
      <c r="H29" s="136">
        <f t="shared" si="3"/>
        <v>0</v>
      </c>
      <c r="I29" s="136">
        <f t="shared" si="4"/>
        <v>0</v>
      </c>
      <c r="J29" s="137">
        <f t="shared" si="1"/>
        <v>4476.95</v>
      </c>
      <c r="K29" s="138">
        <f t="shared" si="5"/>
        <v>0</v>
      </c>
      <c r="L29" s="195">
        <f t="shared" si="6"/>
        <v>4476.95</v>
      </c>
      <c r="M29" s="196">
        <f t="shared" si="7"/>
        <v>380.54</v>
      </c>
      <c r="N29" s="197">
        <f t="shared" si="8"/>
        <v>1083.42</v>
      </c>
    </row>
    <row r="30" spans="1:14" ht="13.5" customHeight="1">
      <c r="A30" s="9" t="s">
        <v>1</v>
      </c>
      <c r="B30" s="162">
        <v>13</v>
      </c>
      <c r="C30" s="132" t="s">
        <v>118</v>
      </c>
      <c r="D30" s="134">
        <v>118</v>
      </c>
      <c r="E30" s="158">
        <v>854</v>
      </c>
      <c r="F30" s="152">
        <f t="shared" si="0"/>
        <v>0.13817330210772832</v>
      </c>
      <c r="G30" s="148">
        <f t="shared" si="2"/>
        <v>118</v>
      </c>
      <c r="H30" s="136">
        <f t="shared" si="3"/>
        <v>0</v>
      </c>
      <c r="I30" s="136">
        <f t="shared" si="4"/>
        <v>0</v>
      </c>
      <c r="J30" s="137">
        <f t="shared" si="1"/>
        <v>3089.36</v>
      </c>
      <c r="K30" s="138">
        <f t="shared" si="5"/>
        <v>0</v>
      </c>
      <c r="L30" s="195">
        <f t="shared" si="6"/>
        <v>3089.36</v>
      </c>
      <c r="M30" s="196">
        <f t="shared" si="7"/>
        <v>262.6</v>
      </c>
      <c r="N30" s="197">
        <f t="shared" si="8"/>
        <v>747.63</v>
      </c>
    </row>
    <row r="31" spans="1:14" ht="13.5" customHeight="1">
      <c r="A31" s="9" t="s">
        <v>1</v>
      </c>
      <c r="B31" s="163">
        <v>14</v>
      </c>
      <c r="C31" s="132" t="s">
        <v>119</v>
      </c>
      <c r="D31" s="130">
        <v>126</v>
      </c>
      <c r="E31" s="158">
        <v>937</v>
      </c>
      <c r="F31" s="152">
        <f t="shared" si="0"/>
        <v>0.1344717182497332</v>
      </c>
      <c r="G31" s="148">
        <f t="shared" si="2"/>
        <v>126</v>
      </c>
      <c r="H31" s="136">
        <f t="shared" si="3"/>
        <v>0</v>
      </c>
      <c r="I31" s="136">
        <f t="shared" si="4"/>
        <v>0</v>
      </c>
      <c r="J31" s="137">
        <f t="shared" si="1"/>
        <v>3298.81</v>
      </c>
      <c r="K31" s="138">
        <f t="shared" si="5"/>
        <v>0</v>
      </c>
      <c r="L31" s="195">
        <f t="shared" si="6"/>
        <v>3298.81</v>
      </c>
      <c r="M31" s="196">
        <f t="shared" si="7"/>
        <v>280.4</v>
      </c>
      <c r="N31" s="197">
        <f t="shared" si="8"/>
        <v>798.31</v>
      </c>
    </row>
    <row r="32" spans="1:14" ht="13.5" customHeight="1">
      <c r="A32" s="9" t="s">
        <v>1</v>
      </c>
      <c r="B32" s="162">
        <v>15</v>
      </c>
      <c r="C32" s="132" t="s">
        <v>120</v>
      </c>
      <c r="D32" s="130">
        <v>106</v>
      </c>
      <c r="E32" s="158">
        <v>838</v>
      </c>
      <c r="F32" s="152">
        <f t="shared" si="0"/>
        <v>0.12649164677804295</v>
      </c>
      <c r="G32" s="148">
        <f t="shared" si="2"/>
        <v>106</v>
      </c>
      <c r="H32" s="136">
        <f t="shared" si="3"/>
        <v>0</v>
      </c>
      <c r="I32" s="136">
        <f t="shared" si="4"/>
        <v>0</v>
      </c>
      <c r="J32" s="137">
        <f t="shared" si="1"/>
        <v>2775.19</v>
      </c>
      <c r="K32" s="138">
        <f t="shared" si="5"/>
        <v>0</v>
      </c>
      <c r="L32" s="195">
        <f t="shared" si="6"/>
        <v>2775.19</v>
      </c>
      <c r="M32" s="196">
        <f t="shared" si="7"/>
        <v>235.89</v>
      </c>
      <c r="N32" s="197">
        <f t="shared" si="8"/>
        <v>671.6</v>
      </c>
    </row>
    <row r="33" spans="1:14" ht="13.5" customHeight="1">
      <c r="A33" s="9" t="s">
        <v>1</v>
      </c>
      <c r="B33" s="163">
        <v>16</v>
      </c>
      <c r="C33" s="132" t="s">
        <v>121</v>
      </c>
      <c r="D33" s="134">
        <v>122</v>
      </c>
      <c r="E33" s="158">
        <v>987</v>
      </c>
      <c r="F33" s="152">
        <f t="shared" si="0"/>
        <v>0.12360688956433637</v>
      </c>
      <c r="G33" s="148">
        <f t="shared" si="2"/>
        <v>122</v>
      </c>
      <c r="H33" s="136">
        <f t="shared" si="3"/>
        <v>0</v>
      </c>
      <c r="I33" s="136">
        <f t="shared" si="4"/>
        <v>0</v>
      </c>
      <c r="J33" s="137">
        <f t="shared" si="1"/>
        <v>3194.08</v>
      </c>
      <c r="K33" s="138">
        <f t="shared" si="5"/>
        <v>0</v>
      </c>
      <c r="L33" s="195">
        <f t="shared" si="6"/>
        <v>3194.08</v>
      </c>
      <c r="M33" s="196">
        <f t="shared" si="7"/>
        <v>271.5</v>
      </c>
      <c r="N33" s="197">
        <f t="shared" si="8"/>
        <v>772.97</v>
      </c>
    </row>
    <row r="34" spans="1:14" ht="13.5" customHeight="1">
      <c r="A34" s="9" t="s">
        <v>1</v>
      </c>
      <c r="B34" s="162">
        <v>17</v>
      </c>
      <c r="C34" s="132" t="s">
        <v>122</v>
      </c>
      <c r="D34" s="130">
        <v>134</v>
      </c>
      <c r="E34" s="158">
        <v>1095</v>
      </c>
      <c r="F34" s="152">
        <f t="shared" si="0"/>
        <v>0.1223744292237443</v>
      </c>
      <c r="G34" s="148">
        <f t="shared" si="2"/>
        <v>134</v>
      </c>
      <c r="H34" s="136">
        <f t="shared" si="3"/>
        <v>0</v>
      </c>
      <c r="I34" s="136">
        <f t="shared" si="4"/>
        <v>0</v>
      </c>
      <c r="J34" s="137">
        <f t="shared" si="1"/>
        <v>3508.25</v>
      </c>
      <c r="K34" s="138">
        <f t="shared" si="5"/>
        <v>0</v>
      </c>
      <c r="L34" s="195">
        <f t="shared" si="6"/>
        <v>3508.25</v>
      </c>
      <c r="M34" s="196">
        <f t="shared" si="7"/>
        <v>298.2</v>
      </c>
      <c r="N34" s="197">
        <f t="shared" si="8"/>
        <v>849</v>
      </c>
    </row>
    <row r="35" spans="1:14" ht="13.5" customHeight="1">
      <c r="A35" s="9" t="s">
        <v>1</v>
      </c>
      <c r="B35" s="163">
        <v>18</v>
      </c>
      <c r="C35" s="132" t="s">
        <v>123</v>
      </c>
      <c r="D35" s="130">
        <v>82</v>
      </c>
      <c r="E35" s="158">
        <v>680</v>
      </c>
      <c r="F35" s="152">
        <f t="shared" si="0"/>
        <v>0.12058823529411765</v>
      </c>
      <c r="G35" s="148">
        <f t="shared" si="2"/>
        <v>82</v>
      </c>
      <c r="H35" s="136">
        <f t="shared" si="3"/>
        <v>0</v>
      </c>
      <c r="I35" s="136">
        <f t="shared" si="4"/>
        <v>0</v>
      </c>
      <c r="J35" s="137">
        <f t="shared" si="1"/>
        <v>2146.84</v>
      </c>
      <c r="K35" s="138">
        <f t="shared" si="5"/>
        <v>0</v>
      </c>
      <c r="L35" s="195">
        <f t="shared" si="6"/>
        <v>2146.84</v>
      </c>
      <c r="M35" s="196">
        <f t="shared" si="7"/>
        <v>182.48</v>
      </c>
      <c r="N35" s="197">
        <f t="shared" si="8"/>
        <v>519.54</v>
      </c>
    </row>
    <row r="36" spans="1:14" ht="13.5" customHeight="1">
      <c r="A36" s="9" t="s">
        <v>1</v>
      </c>
      <c r="B36" s="162">
        <v>19</v>
      </c>
      <c r="C36" s="132" t="s">
        <v>124</v>
      </c>
      <c r="D36" s="130">
        <v>125</v>
      </c>
      <c r="E36" s="158">
        <v>1117</v>
      </c>
      <c r="F36" s="152">
        <f t="shared" si="0"/>
        <v>0.11190689346463742</v>
      </c>
      <c r="G36" s="148">
        <f t="shared" si="2"/>
        <v>125</v>
      </c>
      <c r="H36" s="136">
        <f t="shared" si="3"/>
        <v>0</v>
      </c>
      <c r="I36" s="136">
        <f t="shared" si="4"/>
        <v>0</v>
      </c>
      <c r="J36" s="137">
        <f t="shared" si="1"/>
        <v>3272.63</v>
      </c>
      <c r="K36" s="138">
        <f t="shared" si="5"/>
        <v>0</v>
      </c>
      <c r="L36" s="195">
        <f t="shared" si="6"/>
        <v>3272.63</v>
      </c>
      <c r="M36" s="196">
        <f t="shared" si="7"/>
        <v>278.17</v>
      </c>
      <c r="N36" s="197">
        <f t="shared" si="8"/>
        <v>791.98</v>
      </c>
    </row>
    <row r="37" spans="1:14" ht="13.5" customHeight="1">
      <c r="A37" s="9" t="s">
        <v>1</v>
      </c>
      <c r="B37" s="163">
        <v>20</v>
      </c>
      <c r="C37" s="132" t="s">
        <v>125</v>
      </c>
      <c r="D37" s="130">
        <v>80</v>
      </c>
      <c r="E37" s="158">
        <v>782</v>
      </c>
      <c r="F37" s="152">
        <f t="shared" si="0"/>
        <v>0.10230179028132992</v>
      </c>
      <c r="G37" s="148">
        <f t="shared" si="2"/>
        <v>80</v>
      </c>
      <c r="H37" s="136">
        <f t="shared" si="3"/>
        <v>0</v>
      </c>
      <c r="I37" s="136">
        <f t="shared" si="4"/>
        <v>0</v>
      </c>
      <c r="J37" s="137">
        <f t="shared" si="1"/>
        <v>2094.48</v>
      </c>
      <c r="K37" s="138">
        <f t="shared" si="5"/>
        <v>0</v>
      </c>
      <c r="L37" s="195">
        <f t="shared" si="6"/>
        <v>2094.48</v>
      </c>
      <c r="M37" s="196">
        <f t="shared" si="7"/>
        <v>178.03</v>
      </c>
      <c r="N37" s="197">
        <f t="shared" si="8"/>
        <v>506.86</v>
      </c>
    </row>
    <row r="38" spans="1:14" ht="13.5" customHeight="1">
      <c r="A38" s="9" t="s">
        <v>1</v>
      </c>
      <c r="B38" s="162">
        <v>21</v>
      </c>
      <c r="C38" s="132" t="s">
        <v>126</v>
      </c>
      <c r="D38" s="130">
        <v>68</v>
      </c>
      <c r="E38" s="158">
        <v>699</v>
      </c>
      <c r="F38" s="152">
        <f t="shared" si="0"/>
        <v>0.09728183118741059</v>
      </c>
      <c r="G38" s="148">
        <f t="shared" si="2"/>
        <v>68</v>
      </c>
      <c r="H38" s="136">
        <f t="shared" si="3"/>
        <v>0</v>
      </c>
      <c r="I38" s="136">
        <f t="shared" si="4"/>
        <v>0</v>
      </c>
      <c r="J38" s="137">
        <f t="shared" si="1"/>
        <v>1780.31</v>
      </c>
      <c r="K38" s="138">
        <f t="shared" si="5"/>
        <v>0</v>
      </c>
      <c r="L38" s="195">
        <f t="shared" si="6"/>
        <v>1780.31</v>
      </c>
      <c r="M38" s="196">
        <f t="shared" si="7"/>
        <v>151.33</v>
      </c>
      <c r="N38" s="197">
        <f t="shared" si="8"/>
        <v>430.84</v>
      </c>
    </row>
    <row r="39" spans="1:14" ht="13.5" customHeight="1">
      <c r="A39" s="9" t="s">
        <v>1</v>
      </c>
      <c r="B39" s="163">
        <v>22</v>
      </c>
      <c r="C39" s="132" t="s">
        <v>127</v>
      </c>
      <c r="D39" s="130">
        <v>94</v>
      </c>
      <c r="E39" s="158">
        <v>1145</v>
      </c>
      <c r="F39" s="152">
        <f t="shared" si="0"/>
        <v>0.08209606986899563</v>
      </c>
      <c r="G39" s="148">
        <f t="shared" si="2"/>
        <v>94</v>
      </c>
      <c r="H39" s="136">
        <f t="shared" si="3"/>
        <v>0</v>
      </c>
      <c r="I39" s="136">
        <f t="shared" si="4"/>
        <v>0</v>
      </c>
      <c r="J39" s="137">
        <f t="shared" si="1"/>
        <v>2461.01</v>
      </c>
      <c r="K39" s="138">
        <f t="shared" si="5"/>
        <v>0</v>
      </c>
      <c r="L39" s="195">
        <f t="shared" si="6"/>
        <v>2461.01</v>
      </c>
      <c r="M39" s="196">
        <f t="shared" si="7"/>
        <v>209.19</v>
      </c>
      <c r="N39" s="197">
        <f t="shared" si="8"/>
        <v>595.56</v>
      </c>
    </row>
    <row r="40" spans="1:14" ht="13.5" customHeight="1">
      <c r="A40" s="9" t="s">
        <v>1</v>
      </c>
      <c r="B40" s="162">
        <v>23</v>
      </c>
      <c r="C40" s="132" t="s">
        <v>128</v>
      </c>
      <c r="D40" s="130">
        <v>84</v>
      </c>
      <c r="E40" s="158">
        <v>1173</v>
      </c>
      <c r="F40" s="152">
        <f t="shared" si="0"/>
        <v>0.07161125319693094</v>
      </c>
      <c r="G40" s="148">
        <f t="shared" si="2"/>
        <v>84</v>
      </c>
      <c r="H40" s="136">
        <f t="shared" si="3"/>
        <v>0</v>
      </c>
      <c r="I40" s="136">
        <f t="shared" si="4"/>
        <v>0</v>
      </c>
      <c r="J40" s="137">
        <f t="shared" si="1"/>
        <v>2199.2</v>
      </c>
      <c r="K40" s="138">
        <f t="shared" si="5"/>
        <v>0</v>
      </c>
      <c r="L40" s="195">
        <f t="shared" si="6"/>
        <v>2199.2</v>
      </c>
      <c r="M40" s="196">
        <f t="shared" si="7"/>
        <v>186.93</v>
      </c>
      <c r="N40" s="197">
        <f t="shared" si="8"/>
        <v>532.21</v>
      </c>
    </row>
    <row r="41" spans="1:14" ht="13.5" customHeight="1">
      <c r="A41" s="9" t="s">
        <v>1</v>
      </c>
      <c r="B41" s="163">
        <v>24</v>
      </c>
      <c r="C41" s="132" t="s">
        <v>129</v>
      </c>
      <c r="D41" s="130">
        <v>55</v>
      </c>
      <c r="E41" s="158">
        <v>779</v>
      </c>
      <c r="F41" s="152">
        <f t="shared" si="0"/>
        <v>0.07060333761232349</v>
      </c>
      <c r="G41" s="148">
        <f t="shared" si="2"/>
        <v>55</v>
      </c>
      <c r="H41" s="136">
        <f t="shared" si="3"/>
        <v>0</v>
      </c>
      <c r="I41" s="136">
        <f t="shared" si="4"/>
        <v>0</v>
      </c>
      <c r="J41" s="137">
        <f t="shared" si="1"/>
        <v>1439.96</v>
      </c>
      <c r="K41" s="138">
        <f t="shared" si="5"/>
        <v>0</v>
      </c>
      <c r="L41" s="195">
        <f t="shared" si="6"/>
        <v>1439.96</v>
      </c>
      <c r="M41" s="196">
        <f t="shared" si="7"/>
        <v>122.4</v>
      </c>
      <c r="N41" s="197">
        <f t="shared" si="8"/>
        <v>348.47</v>
      </c>
    </row>
    <row r="42" spans="1:14" ht="13.5" customHeight="1">
      <c r="A42" s="9" t="s">
        <v>1</v>
      </c>
      <c r="B42" s="162">
        <v>25</v>
      </c>
      <c r="C42" s="132" t="s">
        <v>130</v>
      </c>
      <c r="D42" s="130">
        <v>54</v>
      </c>
      <c r="E42" s="158">
        <v>963</v>
      </c>
      <c r="F42" s="152">
        <f t="shared" si="0"/>
        <v>0.056074766355140186</v>
      </c>
      <c r="G42" s="148">
        <f t="shared" si="2"/>
        <v>54</v>
      </c>
      <c r="H42" s="136">
        <f t="shared" si="3"/>
        <v>0</v>
      </c>
      <c r="I42" s="136">
        <f t="shared" si="4"/>
        <v>0</v>
      </c>
      <c r="J42" s="137">
        <f t="shared" si="1"/>
        <v>1413.77</v>
      </c>
      <c r="K42" s="138">
        <f t="shared" si="5"/>
        <v>0</v>
      </c>
      <c r="L42" s="195">
        <f t="shared" si="6"/>
        <v>1413.77</v>
      </c>
      <c r="M42" s="196">
        <f t="shared" si="7"/>
        <v>120.17</v>
      </c>
      <c r="N42" s="197">
        <f t="shared" si="8"/>
        <v>342.13</v>
      </c>
    </row>
    <row r="43" spans="1:14" ht="13.5" customHeight="1">
      <c r="A43" s="9" t="s">
        <v>1</v>
      </c>
      <c r="B43" s="163">
        <v>26</v>
      </c>
      <c r="C43" s="132" t="s">
        <v>131</v>
      </c>
      <c r="D43" s="130">
        <v>69</v>
      </c>
      <c r="E43" s="158">
        <v>1294</v>
      </c>
      <c r="F43" s="152">
        <f t="shared" si="0"/>
        <v>0.05332302936630603</v>
      </c>
      <c r="G43" s="148">
        <f t="shared" si="2"/>
        <v>69</v>
      </c>
      <c r="H43" s="136">
        <f t="shared" si="3"/>
        <v>0</v>
      </c>
      <c r="I43" s="136">
        <f t="shared" si="4"/>
        <v>0</v>
      </c>
      <c r="J43" s="137">
        <f t="shared" si="1"/>
        <v>1806.49</v>
      </c>
      <c r="K43" s="138">
        <f t="shared" si="5"/>
        <v>0</v>
      </c>
      <c r="L43" s="195">
        <f t="shared" si="6"/>
        <v>1806.49</v>
      </c>
      <c r="M43" s="196">
        <f t="shared" si="7"/>
        <v>153.55</v>
      </c>
      <c r="N43" s="197">
        <f t="shared" si="8"/>
        <v>437.17</v>
      </c>
    </row>
    <row r="44" spans="1:14" ht="13.5" customHeight="1">
      <c r="A44" s="9" t="s">
        <v>1</v>
      </c>
      <c r="B44" s="162">
        <v>27</v>
      </c>
      <c r="C44" s="132" t="s">
        <v>133</v>
      </c>
      <c r="D44" s="134">
        <v>132</v>
      </c>
      <c r="E44" s="158">
        <v>643</v>
      </c>
      <c r="F44" s="152">
        <f t="shared" si="0"/>
        <v>0.2052877138413686</v>
      </c>
      <c r="G44" s="148">
        <f t="shared" si="2"/>
        <v>132</v>
      </c>
      <c r="H44" s="136">
        <f t="shared" si="3"/>
        <v>0</v>
      </c>
      <c r="I44" s="136">
        <f t="shared" si="4"/>
        <v>0</v>
      </c>
      <c r="J44" s="137">
        <f t="shared" si="1"/>
        <v>3455.89</v>
      </c>
      <c r="K44" s="138">
        <f t="shared" si="5"/>
        <v>0</v>
      </c>
      <c r="L44" s="195">
        <f t="shared" si="6"/>
        <v>3455.89</v>
      </c>
      <c r="M44" s="196">
        <f t="shared" si="7"/>
        <v>293.75</v>
      </c>
      <c r="N44" s="197">
        <f t="shared" si="8"/>
        <v>836.33</v>
      </c>
    </row>
    <row r="45" spans="1:14" ht="13.5" customHeight="1">
      <c r="A45" s="9" t="s">
        <v>1</v>
      </c>
      <c r="B45" s="163">
        <v>28</v>
      </c>
      <c r="C45" s="132" t="s">
        <v>134</v>
      </c>
      <c r="D45" s="130">
        <v>70</v>
      </c>
      <c r="E45" s="158">
        <v>342</v>
      </c>
      <c r="F45" s="152">
        <f t="shared" si="0"/>
        <v>0.2046783625730994</v>
      </c>
      <c r="G45" s="148">
        <f t="shared" si="2"/>
        <v>70</v>
      </c>
      <c r="H45" s="136">
        <f t="shared" si="3"/>
        <v>0</v>
      </c>
      <c r="I45" s="136">
        <f t="shared" si="4"/>
        <v>0</v>
      </c>
      <c r="J45" s="137">
        <f t="shared" si="1"/>
        <v>1832.67</v>
      </c>
      <c r="K45" s="138">
        <f t="shared" si="5"/>
        <v>0</v>
      </c>
      <c r="L45" s="195">
        <f t="shared" si="6"/>
        <v>1832.67</v>
      </c>
      <c r="M45" s="196">
        <f t="shared" si="7"/>
        <v>155.78</v>
      </c>
      <c r="N45" s="197">
        <f t="shared" si="8"/>
        <v>443.51</v>
      </c>
    </row>
    <row r="46" spans="1:14" ht="13.5" customHeight="1">
      <c r="A46" s="9" t="s">
        <v>1</v>
      </c>
      <c r="B46" s="162">
        <v>29</v>
      </c>
      <c r="C46" s="132" t="s">
        <v>135</v>
      </c>
      <c r="D46" s="130">
        <v>238</v>
      </c>
      <c r="E46" s="158">
        <v>1178</v>
      </c>
      <c r="F46" s="152">
        <f t="shared" si="0"/>
        <v>0.20203735144312393</v>
      </c>
      <c r="G46" s="148">
        <f t="shared" si="2"/>
        <v>238</v>
      </c>
      <c r="H46" s="136">
        <f t="shared" si="3"/>
        <v>0</v>
      </c>
      <c r="I46" s="136">
        <f t="shared" si="4"/>
        <v>0</v>
      </c>
      <c r="J46" s="137">
        <f t="shared" si="1"/>
        <v>6231.08</v>
      </c>
      <c r="K46" s="138">
        <f t="shared" si="5"/>
        <v>0</v>
      </c>
      <c r="L46" s="195">
        <f t="shared" si="6"/>
        <v>6231.08</v>
      </c>
      <c r="M46" s="196">
        <f t="shared" si="7"/>
        <v>529.64</v>
      </c>
      <c r="N46" s="197">
        <f t="shared" si="8"/>
        <v>1507.92</v>
      </c>
    </row>
    <row r="47" spans="1:14" ht="13.5" customHeight="1">
      <c r="A47" s="9" t="s">
        <v>1</v>
      </c>
      <c r="B47" s="163">
        <v>30</v>
      </c>
      <c r="C47" s="132" t="s">
        <v>136</v>
      </c>
      <c r="D47" s="130">
        <v>185</v>
      </c>
      <c r="E47" s="158">
        <v>983</v>
      </c>
      <c r="F47" s="152">
        <f t="shared" si="0"/>
        <v>0.18819938962360122</v>
      </c>
      <c r="G47" s="148">
        <f t="shared" si="2"/>
        <v>185</v>
      </c>
      <c r="H47" s="136">
        <f t="shared" si="3"/>
        <v>0</v>
      </c>
      <c r="I47" s="136">
        <f t="shared" si="4"/>
        <v>0</v>
      </c>
      <c r="J47" s="137">
        <f t="shared" si="1"/>
        <v>4843.49</v>
      </c>
      <c r="K47" s="138">
        <f t="shared" si="5"/>
        <v>0</v>
      </c>
      <c r="L47" s="195">
        <f t="shared" si="6"/>
        <v>4843.49</v>
      </c>
      <c r="M47" s="196">
        <f t="shared" si="7"/>
        <v>411.7</v>
      </c>
      <c r="N47" s="197">
        <f t="shared" si="8"/>
        <v>1172.12</v>
      </c>
    </row>
    <row r="48" spans="1:14" ht="13.5" customHeight="1">
      <c r="A48" s="9" t="s">
        <v>1</v>
      </c>
      <c r="B48" s="162">
        <v>31</v>
      </c>
      <c r="C48" s="132" t="s">
        <v>137</v>
      </c>
      <c r="D48" s="130">
        <v>170</v>
      </c>
      <c r="E48" s="158">
        <v>977</v>
      </c>
      <c r="F48" s="152">
        <f t="shared" si="0"/>
        <v>0.17400204708290687</v>
      </c>
      <c r="G48" s="148">
        <f t="shared" si="2"/>
        <v>170</v>
      </c>
      <c r="H48" s="136">
        <f t="shared" si="3"/>
        <v>0</v>
      </c>
      <c r="I48" s="136">
        <f t="shared" si="4"/>
        <v>0</v>
      </c>
      <c r="J48" s="137">
        <f t="shared" si="1"/>
        <v>4450.77</v>
      </c>
      <c r="K48" s="138">
        <f t="shared" si="5"/>
        <v>0</v>
      </c>
      <c r="L48" s="195">
        <f t="shared" si="6"/>
        <v>4450.77</v>
      </c>
      <c r="M48" s="196">
        <f t="shared" si="7"/>
        <v>378.32</v>
      </c>
      <c r="N48" s="197">
        <f t="shared" si="8"/>
        <v>1077.09</v>
      </c>
    </row>
    <row r="49" spans="1:14" ht="13.5" customHeight="1">
      <c r="A49" s="9" t="s">
        <v>1</v>
      </c>
      <c r="B49" s="163">
        <v>32</v>
      </c>
      <c r="C49" s="132" t="s">
        <v>138</v>
      </c>
      <c r="D49" s="130">
        <v>199</v>
      </c>
      <c r="E49" s="158">
        <v>1179</v>
      </c>
      <c r="F49" s="152">
        <f t="shared" si="0"/>
        <v>0.16878710771840544</v>
      </c>
      <c r="G49" s="148">
        <f t="shared" si="2"/>
        <v>199</v>
      </c>
      <c r="H49" s="136">
        <f t="shared" si="3"/>
        <v>0</v>
      </c>
      <c r="I49" s="136">
        <f t="shared" si="4"/>
        <v>0</v>
      </c>
      <c r="J49" s="137">
        <f t="shared" si="1"/>
        <v>5210.02</v>
      </c>
      <c r="K49" s="138">
        <f t="shared" si="5"/>
        <v>0</v>
      </c>
      <c r="L49" s="195">
        <f t="shared" si="6"/>
        <v>5210.02</v>
      </c>
      <c r="M49" s="196">
        <f t="shared" si="7"/>
        <v>442.85</v>
      </c>
      <c r="N49" s="197">
        <f t="shared" si="8"/>
        <v>1260.82</v>
      </c>
    </row>
    <row r="50" spans="1:14" ht="13.5" customHeight="1">
      <c r="A50" s="9" t="s">
        <v>1</v>
      </c>
      <c r="B50" s="162">
        <v>33</v>
      </c>
      <c r="C50" s="132" t="s">
        <v>139</v>
      </c>
      <c r="D50" s="130">
        <v>192</v>
      </c>
      <c r="E50" s="158">
        <v>1149</v>
      </c>
      <c r="F50" s="152">
        <f t="shared" si="0"/>
        <v>0.1671018276762402</v>
      </c>
      <c r="G50" s="148">
        <f t="shared" si="2"/>
        <v>192</v>
      </c>
      <c r="H50" s="136">
        <f t="shared" si="3"/>
        <v>0</v>
      </c>
      <c r="I50" s="136">
        <f t="shared" si="4"/>
        <v>0</v>
      </c>
      <c r="J50" s="137">
        <f aca="true" t="shared" si="9" ref="J50:J81">IF(F50&gt;=G$16,ROUND(D50*J$16,2),0)</f>
        <v>5026.75</v>
      </c>
      <c r="K50" s="138">
        <f t="shared" si="5"/>
        <v>0</v>
      </c>
      <c r="L50" s="195">
        <f t="shared" si="6"/>
        <v>5026.75</v>
      </c>
      <c r="M50" s="196">
        <f t="shared" si="7"/>
        <v>427.27</v>
      </c>
      <c r="N50" s="197">
        <f t="shared" si="8"/>
        <v>1216.47</v>
      </c>
    </row>
    <row r="51" spans="1:14" ht="13.5" customHeight="1">
      <c r="A51" s="9" t="s">
        <v>1</v>
      </c>
      <c r="B51" s="163">
        <v>34</v>
      </c>
      <c r="C51" s="132" t="s">
        <v>140</v>
      </c>
      <c r="D51" s="134">
        <v>127</v>
      </c>
      <c r="E51" s="158">
        <v>764</v>
      </c>
      <c r="F51" s="152">
        <f t="shared" si="0"/>
        <v>0.1662303664921466</v>
      </c>
      <c r="G51" s="148">
        <f t="shared" si="2"/>
        <v>127</v>
      </c>
      <c r="H51" s="136">
        <f t="shared" si="3"/>
        <v>0</v>
      </c>
      <c r="I51" s="136">
        <f t="shared" si="4"/>
        <v>0</v>
      </c>
      <c r="J51" s="137">
        <f t="shared" si="9"/>
        <v>3324.99</v>
      </c>
      <c r="K51" s="138">
        <f t="shared" si="5"/>
        <v>0</v>
      </c>
      <c r="L51" s="195">
        <f t="shared" si="6"/>
        <v>3324.99</v>
      </c>
      <c r="M51" s="196">
        <f t="shared" si="7"/>
        <v>282.62</v>
      </c>
      <c r="N51" s="197">
        <f t="shared" si="8"/>
        <v>804.65</v>
      </c>
    </row>
    <row r="52" spans="1:14" ht="13.5" customHeight="1">
      <c r="A52" s="9" t="s">
        <v>1</v>
      </c>
      <c r="B52" s="162">
        <v>35</v>
      </c>
      <c r="C52" s="132" t="s">
        <v>141</v>
      </c>
      <c r="D52" s="130">
        <v>48</v>
      </c>
      <c r="E52" s="158">
        <v>292</v>
      </c>
      <c r="F52" s="152">
        <f t="shared" si="0"/>
        <v>0.1643835616438356</v>
      </c>
      <c r="G52" s="148">
        <f t="shared" si="2"/>
        <v>48</v>
      </c>
      <c r="H52" s="136">
        <f t="shared" si="3"/>
        <v>0</v>
      </c>
      <c r="I52" s="136">
        <f t="shared" si="4"/>
        <v>0</v>
      </c>
      <c r="J52" s="137">
        <f t="shared" si="9"/>
        <v>1256.69</v>
      </c>
      <c r="K52" s="138">
        <f t="shared" si="5"/>
        <v>0</v>
      </c>
      <c r="L52" s="195">
        <f t="shared" si="6"/>
        <v>1256.69</v>
      </c>
      <c r="M52" s="196">
        <f t="shared" si="7"/>
        <v>106.82</v>
      </c>
      <c r="N52" s="197">
        <f t="shared" si="8"/>
        <v>304.12</v>
      </c>
    </row>
    <row r="53" spans="1:14" ht="13.5" customHeight="1">
      <c r="A53" s="9" t="s">
        <v>1</v>
      </c>
      <c r="B53" s="163">
        <v>36</v>
      </c>
      <c r="C53" s="132" t="s">
        <v>132</v>
      </c>
      <c r="D53" s="130">
        <v>135</v>
      </c>
      <c r="E53" s="158">
        <v>1011</v>
      </c>
      <c r="F53" s="152">
        <f t="shared" si="0"/>
        <v>0.13353115727002968</v>
      </c>
      <c r="G53" s="148">
        <f t="shared" si="2"/>
        <v>135</v>
      </c>
      <c r="H53" s="136">
        <f t="shared" si="3"/>
        <v>0</v>
      </c>
      <c r="I53" s="136">
        <f t="shared" si="4"/>
        <v>0</v>
      </c>
      <c r="J53" s="137">
        <f t="shared" si="9"/>
        <v>3534.44</v>
      </c>
      <c r="K53" s="138">
        <f t="shared" si="5"/>
        <v>0</v>
      </c>
      <c r="L53" s="195">
        <f t="shared" si="6"/>
        <v>3534.44</v>
      </c>
      <c r="M53" s="196">
        <f t="shared" si="7"/>
        <v>300.43</v>
      </c>
      <c r="N53" s="197">
        <f t="shared" si="8"/>
        <v>855.33</v>
      </c>
    </row>
    <row r="54" spans="1:14" ht="13.5" customHeight="1">
      <c r="A54" s="9" t="s">
        <v>1</v>
      </c>
      <c r="B54" s="162">
        <v>37</v>
      </c>
      <c r="C54" s="132" t="s">
        <v>142</v>
      </c>
      <c r="D54" s="130">
        <v>165</v>
      </c>
      <c r="E54" s="158">
        <v>1241</v>
      </c>
      <c r="F54" s="152">
        <f t="shared" si="0"/>
        <v>0.13295729250604352</v>
      </c>
      <c r="G54" s="148">
        <f t="shared" si="2"/>
        <v>165</v>
      </c>
      <c r="H54" s="136">
        <f t="shared" si="3"/>
        <v>0</v>
      </c>
      <c r="I54" s="136">
        <f t="shared" si="4"/>
        <v>0</v>
      </c>
      <c r="J54" s="137">
        <f t="shared" si="9"/>
        <v>4319.87</v>
      </c>
      <c r="K54" s="138">
        <f t="shared" si="5"/>
        <v>0</v>
      </c>
      <c r="L54" s="195">
        <f t="shared" si="6"/>
        <v>4319.87</v>
      </c>
      <c r="M54" s="196">
        <f t="shared" si="7"/>
        <v>367.19</v>
      </c>
      <c r="N54" s="197">
        <f t="shared" si="8"/>
        <v>1045.41</v>
      </c>
    </row>
    <row r="55" spans="1:14" ht="13.5" customHeight="1">
      <c r="A55" s="9" t="s">
        <v>1</v>
      </c>
      <c r="B55" s="163">
        <v>38</v>
      </c>
      <c r="C55" s="132" t="s">
        <v>143</v>
      </c>
      <c r="D55" s="130">
        <v>94</v>
      </c>
      <c r="E55" s="158">
        <v>713</v>
      </c>
      <c r="F55" s="152">
        <f t="shared" si="0"/>
        <v>0.13183730715287517</v>
      </c>
      <c r="G55" s="148">
        <f t="shared" si="2"/>
        <v>94</v>
      </c>
      <c r="H55" s="136">
        <f t="shared" si="3"/>
        <v>0</v>
      </c>
      <c r="I55" s="136">
        <f t="shared" si="4"/>
        <v>0</v>
      </c>
      <c r="J55" s="137">
        <f t="shared" si="9"/>
        <v>2461.01</v>
      </c>
      <c r="K55" s="138">
        <f t="shared" si="5"/>
        <v>0</v>
      </c>
      <c r="L55" s="195">
        <f t="shared" si="6"/>
        <v>2461.01</v>
      </c>
      <c r="M55" s="196">
        <f t="shared" si="7"/>
        <v>209.19</v>
      </c>
      <c r="N55" s="197">
        <f t="shared" si="8"/>
        <v>595.56</v>
      </c>
    </row>
    <row r="56" spans="1:14" ht="13.5" customHeight="1">
      <c r="A56" s="9" t="s">
        <v>1</v>
      </c>
      <c r="B56" s="162">
        <v>39</v>
      </c>
      <c r="C56" s="132" t="s">
        <v>144</v>
      </c>
      <c r="D56" s="130">
        <v>94</v>
      </c>
      <c r="E56" s="158">
        <v>743</v>
      </c>
      <c r="F56" s="152">
        <f t="shared" si="0"/>
        <v>0.126514131897712</v>
      </c>
      <c r="G56" s="148">
        <f t="shared" si="2"/>
        <v>94</v>
      </c>
      <c r="H56" s="136">
        <f t="shared" si="3"/>
        <v>0</v>
      </c>
      <c r="I56" s="136">
        <f t="shared" si="4"/>
        <v>0</v>
      </c>
      <c r="J56" s="137">
        <f t="shared" si="9"/>
        <v>2461.01</v>
      </c>
      <c r="K56" s="138">
        <f t="shared" si="5"/>
        <v>0</v>
      </c>
      <c r="L56" s="195">
        <f t="shared" si="6"/>
        <v>2461.01</v>
      </c>
      <c r="M56" s="196">
        <f t="shared" si="7"/>
        <v>209.19</v>
      </c>
      <c r="N56" s="197">
        <f t="shared" si="8"/>
        <v>595.56</v>
      </c>
    </row>
    <row r="57" spans="1:14" ht="13.5" customHeight="1">
      <c r="A57" s="9" t="s">
        <v>1</v>
      </c>
      <c r="B57" s="163">
        <v>40</v>
      </c>
      <c r="C57" s="132" t="s">
        <v>145</v>
      </c>
      <c r="D57" s="130">
        <v>38</v>
      </c>
      <c r="E57" s="158">
        <v>305</v>
      </c>
      <c r="F57" s="152">
        <f t="shared" si="0"/>
        <v>0.12459016393442623</v>
      </c>
      <c r="G57" s="148">
        <f t="shared" si="2"/>
        <v>38</v>
      </c>
      <c r="H57" s="136">
        <f t="shared" si="3"/>
        <v>0</v>
      </c>
      <c r="I57" s="136">
        <f t="shared" si="4"/>
        <v>0</v>
      </c>
      <c r="J57" s="137">
        <f t="shared" si="9"/>
        <v>994.88</v>
      </c>
      <c r="K57" s="138">
        <f t="shared" si="5"/>
        <v>0</v>
      </c>
      <c r="L57" s="195">
        <f t="shared" si="6"/>
        <v>994.88</v>
      </c>
      <c r="M57" s="196">
        <f t="shared" si="7"/>
        <v>84.56</v>
      </c>
      <c r="N57" s="197">
        <f t="shared" si="8"/>
        <v>240.76</v>
      </c>
    </row>
    <row r="58" spans="1:14" ht="13.5" customHeight="1">
      <c r="A58" s="9" t="s">
        <v>1</v>
      </c>
      <c r="B58" s="162">
        <v>41</v>
      </c>
      <c r="C58" s="132" t="s">
        <v>146</v>
      </c>
      <c r="D58" s="130">
        <v>63</v>
      </c>
      <c r="E58" s="158">
        <v>516</v>
      </c>
      <c r="F58" s="152">
        <f t="shared" si="0"/>
        <v>0.12209302325581395</v>
      </c>
      <c r="G58" s="148">
        <f t="shared" si="2"/>
        <v>63</v>
      </c>
      <c r="H58" s="136">
        <f t="shared" si="3"/>
        <v>0</v>
      </c>
      <c r="I58" s="136">
        <f t="shared" si="4"/>
        <v>0</v>
      </c>
      <c r="J58" s="137">
        <f t="shared" si="9"/>
        <v>1649.4</v>
      </c>
      <c r="K58" s="138">
        <f t="shared" si="5"/>
        <v>0</v>
      </c>
      <c r="L58" s="195">
        <f t="shared" si="6"/>
        <v>1649.4</v>
      </c>
      <c r="M58" s="196">
        <f t="shared" si="7"/>
        <v>140.2</v>
      </c>
      <c r="N58" s="197">
        <f t="shared" si="8"/>
        <v>399.15</v>
      </c>
    </row>
    <row r="59" spans="1:14" ht="13.5" customHeight="1">
      <c r="A59" s="9" t="s">
        <v>1</v>
      </c>
      <c r="B59" s="163">
        <v>42</v>
      </c>
      <c r="C59" s="132" t="s">
        <v>147</v>
      </c>
      <c r="D59" s="134">
        <v>122</v>
      </c>
      <c r="E59" s="158">
        <v>1032</v>
      </c>
      <c r="F59" s="152">
        <f t="shared" si="0"/>
        <v>0.1182170542635659</v>
      </c>
      <c r="G59" s="148">
        <f t="shared" si="2"/>
        <v>122</v>
      </c>
      <c r="H59" s="136">
        <f t="shared" si="3"/>
        <v>0</v>
      </c>
      <c r="I59" s="136">
        <f t="shared" si="4"/>
        <v>0</v>
      </c>
      <c r="J59" s="137">
        <f t="shared" si="9"/>
        <v>3194.08</v>
      </c>
      <c r="K59" s="138">
        <f t="shared" si="5"/>
        <v>0</v>
      </c>
      <c r="L59" s="195">
        <f t="shared" si="6"/>
        <v>3194.08</v>
      </c>
      <c r="M59" s="196">
        <f t="shared" si="7"/>
        <v>271.5</v>
      </c>
      <c r="N59" s="197">
        <f t="shared" si="8"/>
        <v>772.97</v>
      </c>
    </row>
    <row r="60" spans="1:14" ht="13.5" customHeight="1">
      <c r="A60" s="9" t="s">
        <v>1</v>
      </c>
      <c r="B60" s="162">
        <v>43</v>
      </c>
      <c r="C60" s="132" t="s">
        <v>148</v>
      </c>
      <c r="D60" s="130">
        <v>109</v>
      </c>
      <c r="E60" s="158">
        <v>994</v>
      </c>
      <c r="F60" s="152">
        <f t="shared" si="0"/>
        <v>0.1096579476861167</v>
      </c>
      <c r="G60" s="148">
        <f t="shared" si="2"/>
        <v>109</v>
      </c>
      <c r="H60" s="136">
        <f t="shared" si="3"/>
        <v>0</v>
      </c>
      <c r="I60" s="136">
        <f t="shared" si="4"/>
        <v>0</v>
      </c>
      <c r="J60" s="137">
        <f t="shared" si="9"/>
        <v>2853.73</v>
      </c>
      <c r="K60" s="138">
        <f t="shared" si="5"/>
        <v>0</v>
      </c>
      <c r="L60" s="195">
        <f t="shared" si="6"/>
        <v>2853.73</v>
      </c>
      <c r="M60" s="196">
        <f t="shared" si="7"/>
        <v>242.57</v>
      </c>
      <c r="N60" s="197">
        <f t="shared" si="8"/>
        <v>690.6</v>
      </c>
    </row>
    <row r="61" spans="1:14" ht="13.5" customHeight="1">
      <c r="A61" s="9" t="s">
        <v>1</v>
      </c>
      <c r="B61" s="163">
        <v>44</v>
      </c>
      <c r="C61" s="132" t="s">
        <v>149</v>
      </c>
      <c r="D61" s="130">
        <v>51</v>
      </c>
      <c r="E61" s="158">
        <v>471</v>
      </c>
      <c r="F61" s="152">
        <f t="shared" si="0"/>
        <v>0.10828025477707007</v>
      </c>
      <c r="G61" s="148">
        <f t="shared" si="2"/>
        <v>51</v>
      </c>
      <c r="H61" s="136">
        <f t="shared" si="3"/>
        <v>0</v>
      </c>
      <c r="I61" s="136">
        <f t="shared" si="4"/>
        <v>0</v>
      </c>
      <c r="J61" s="137">
        <f t="shared" si="9"/>
        <v>1335.23</v>
      </c>
      <c r="K61" s="138">
        <f t="shared" si="5"/>
        <v>0</v>
      </c>
      <c r="L61" s="195">
        <f t="shared" si="6"/>
        <v>1335.23</v>
      </c>
      <c r="M61" s="196">
        <f t="shared" si="7"/>
        <v>113.49</v>
      </c>
      <c r="N61" s="197">
        <f t="shared" si="8"/>
        <v>323.13</v>
      </c>
    </row>
    <row r="62" spans="1:14" ht="13.5" customHeight="1">
      <c r="A62" s="9" t="s">
        <v>1</v>
      </c>
      <c r="B62" s="162">
        <v>45</v>
      </c>
      <c r="C62" s="132" t="s">
        <v>150</v>
      </c>
      <c r="D62" s="130">
        <v>130</v>
      </c>
      <c r="E62" s="158">
        <v>1251</v>
      </c>
      <c r="F62" s="152">
        <f t="shared" si="0"/>
        <v>0.10391686650679456</v>
      </c>
      <c r="G62" s="148">
        <f t="shared" si="2"/>
        <v>130</v>
      </c>
      <c r="H62" s="136">
        <f t="shared" si="3"/>
        <v>0</v>
      </c>
      <c r="I62" s="136">
        <f t="shared" si="4"/>
        <v>0</v>
      </c>
      <c r="J62" s="137">
        <f t="shared" si="9"/>
        <v>3403.53</v>
      </c>
      <c r="K62" s="138">
        <f t="shared" si="5"/>
        <v>0</v>
      </c>
      <c r="L62" s="195">
        <f t="shared" si="6"/>
        <v>3403.53</v>
      </c>
      <c r="M62" s="196">
        <f t="shared" si="7"/>
        <v>289.3</v>
      </c>
      <c r="N62" s="197">
        <f t="shared" si="8"/>
        <v>823.65</v>
      </c>
    </row>
    <row r="63" spans="1:14" ht="13.5" customHeight="1">
      <c r="A63" s="9" t="s">
        <v>1</v>
      </c>
      <c r="B63" s="163">
        <v>46</v>
      </c>
      <c r="C63" s="132" t="s">
        <v>151</v>
      </c>
      <c r="D63" s="130">
        <v>24</v>
      </c>
      <c r="E63" s="158">
        <v>336</v>
      </c>
      <c r="F63" s="152">
        <f t="shared" si="0"/>
        <v>0.07142857142857142</v>
      </c>
      <c r="G63" s="148">
        <f t="shared" si="2"/>
        <v>24</v>
      </c>
      <c r="H63" s="136">
        <f t="shared" si="3"/>
        <v>0</v>
      </c>
      <c r="I63" s="136">
        <f t="shared" si="4"/>
        <v>0</v>
      </c>
      <c r="J63" s="137">
        <f t="shared" si="9"/>
        <v>628.34</v>
      </c>
      <c r="K63" s="138">
        <f t="shared" si="5"/>
        <v>0</v>
      </c>
      <c r="L63" s="195">
        <f t="shared" si="6"/>
        <v>628.34</v>
      </c>
      <c r="M63" s="196">
        <f t="shared" si="7"/>
        <v>53.41</v>
      </c>
      <c r="N63" s="197">
        <f t="shared" si="8"/>
        <v>152.06</v>
      </c>
    </row>
    <row r="64" spans="1:14" ht="13.5" customHeight="1">
      <c r="A64" s="9" t="s">
        <v>1</v>
      </c>
      <c r="B64" s="162">
        <v>47</v>
      </c>
      <c r="C64" s="132" t="s">
        <v>152</v>
      </c>
      <c r="D64" s="130">
        <v>51</v>
      </c>
      <c r="E64" s="158">
        <v>948</v>
      </c>
      <c r="F64" s="152">
        <f t="shared" si="0"/>
        <v>0.05379746835443038</v>
      </c>
      <c r="G64" s="148">
        <f t="shared" si="2"/>
        <v>51</v>
      </c>
      <c r="H64" s="136">
        <f t="shared" si="3"/>
        <v>0</v>
      </c>
      <c r="I64" s="136">
        <f t="shared" si="4"/>
        <v>0</v>
      </c>
      <c r="J64" s="137">
        <f t="shared" si="9"/>
        <v>1335.23</v>
      </c>
      <c r="K64" s="138">
        <f t="shared" si="5"/>
        <v>0</v>
      </c>
      <c r="L64" s="195">
        <f t="shared" si="6"/>
        <v>1335.23</v>
      </c>
      <c r="M64" s="196">
        <f t="shared" si="7"/>
        <v>113.49</v>
      </c>
      <c r="N64" s="197">
        <f t="shared" si="8"/>
        <v>323.13</v>
      </c>
    </row>
    <row r="65" spans="1:14" ht="13.5" customHeight="1">
      <c r="A65" s="9" t="s">
        <v>1</v>
      </c>
      <c r="B65" s="163">
        <v>48</v>
      </c>
      <c r="C65" s="132" t="s">
        <v>153</v>
      </c>
      <c r="D65" s="130">
        <v>159</v>
      </c>
      <c r="E65" s="158">
        <v>901</v>
      </c>
      <c r="F65" s="152">
        <f t="shared" si="0"/>
        <v>0.17647058823529413</v>
      </c>
      <c r="G65" s="148">
        <f t="shared" si="2"/>
        <v>159</v>
      </c>
      <c r="H65" s="136">
        <f t="shared" si="3"/>
        <v>0</v>
      </c>
      <c r="I65" s="136">
        <f t="shared" si="4"/>
        <v>0</v>
      </c>
      <c r="J65" s="137">
        <f t="shared" si="9"/>
        <v>4162.78</v>
      </c>
      <c r="K65" s="138">
        <f t="shared" si="5"/>
        <v>0</v>
      </c>
      <c r="L65" s="195">
        <f t="shared" si="6"/>
        <v>4162.78</v>
      </c>
      <c r="M65" s="196">
        <f t="shared" si="7"/>
        <v>353.84</v>
      </c>
      <c r="N65" s="197">
        <f t="shared" si="8"/>
        <v>1007.39</v>
      </c>
    </row>
    <row r="66" spans="1:14" ht="13.5" customHeight="1">
      <c r="A66" s="9" t="s">
        <v>1</v>
      </c>
      <c r="B66" s="162">
        <v>49</v>
      </c>
      <c r="C66" s="132" t="s">
        <v>154</v>
      </c>
      <c r="D66" s="130">
        <v>116</v>
      </c>
      <c r="E66" s="158">
        <v>672</v>
      </c>
      <c r="F66" s="152">
        <f t="shared" si="0"/>
        <v>0.17261904761904762</v>
      </c>
      <c r="G66" s="148">
        <f t="shared" si="2"/>
        <v>116</v>
      </c>
      <c r="H66" s="136">
        <f t="shared" si="3"/>
        <v>0</v>
      </c>
      <c r="I66" s="136">
        <f t="shared" si="4"/>
        <v>0</v>
      </c>
      <c r="J66" s="137">
        <f t="shared" si="9"/>
        <v>3037</v>
      </c>
      <c r="K66" s="138">
        <f t="shared" si="5"/>
        <v>0</v>
      </c>
      <c r="L66" s="195">
        <f t="shared" si="6"/>
        <v>3037</v>
      </c>
      <c r="M66" s="196">
        <f t="shared" si="7"/>
        <v>258.15</v>
      </c>
      <c r="N66" s="197">
        <f t="shared" si="8"/>
        <v>734.95</v>
      </c>
    </row>
    <row r="67" spans="1:14" ht="13.5" customHeight="1">
      <c r="A67" s="9" t="s">
        <v>1</v>
      </c>
      <c r="B67" s="163">
        <v>50</v>
      </c>
      <c r="C67" s="132" t="s">
        <v>155</v>
      </c>
      <c r="D67" s="130">
        <v>141</v>
      </c>
      <c r="E67" s="158">
        <v>821</v>
      </c>
      <c r="F67" s="152">
        <f t="shared" si="0"/>
        <v>0.17174177831912302</v>
      </c>
      <c r="G67" s="148">
        <f t="shared" si="2"/>
        <v>141</v>
      </c>
      <c r="H67" s="136">
        <f t="shared" si="3"/>
        <v>0</v>
      </c>
      <c r="I67" s="136">
        <f t="shared" si="4"/>
        <v>0</v>
      </c>
      <c r="J67" s="137">
        <f t="shared" si="9"/>
        <v>3691.52</v>
      </c>
      <c r="K67" s="138">
        <f t="shared" si="5"/>
        <v>0</v>
      </c>
      <c r="L67" s="195">
        <f t="shared" si="6"/>
        <v>3691.52</v>
      </c>
      <c r="M67" s="196">
        <f t="shared" si="7"/>
        <v>313.78</v>
      </c>
      <c r="N67" s="197">
        <f t="shared" si="8"/>
        <v>893.35</v>
      </c>
    </row>
    <row r="68" spans="1:14" ht="13.5" customHeight="1">
      <c r="A68" s="9" t="s">
        <v>1</v>
      </c>
      <c r="B68" s="162">
        <v>51</v>
      </c>
      <c r="C68" s="132" t="s">
        <v>156</v>
      </c>
      <c r="D68" s="130">
        <v>98</v>
      </c>
      <c r="E68" s="158">
        <v>614</v>
      </c>
      <c r="F68" s="152">
        <f t="shared" si="0"/>
        <v>0.15960912052117263</v>
      </c>
      <c r="G68" s="148">
        <f t="shared" si="2"/>
        <v>98</v>
      </c>
      <c r="H68" s="136">
        <f t="shared" si="3"/>
        <v>0</v>
      </c>
      <c r="I68" s="136">
        <f t="shared" si="4"/>
        <v>0</v>
      </c>
      <c r="J68" s="137">
        <f t="shared" si="9"/>
        <v>2565.74</v>
      </c>
      <c r="K68" s="138">
        <f t="shared" si="5"/>
        <v>0</v>
      </c>
      <c r="L68" s="195">
        <f t="shared" si="6"/>
        <v>2565.74</v>
      </c>
      <c r="M68" s="196">
        <f t="shared" si="7"/>
        <v>218.09</v>
      </c>
      <c r="N68" s="197">
        <f t="shared" si="8"/>
        <v>620.91</v>
      </c>
    </row>
    <row r="69" spans="1:14" ht="13.5" customHeight="1">
      <c r="A69" s="9" t="s">
        <v>1</v>
      </c>
      <c r="B69" s="163">
        <v>52</v>
      </c>
      <c r="C69" s="132" t="s">
        <v>157</v>
      </c>
      <c r="D69" s="130">
        <v>101</v>
      </c>
      <c r="E69" s="158">
        <v>737</v>
      </c>
      <c r="F69" s="152">
        <f t="shared" si="0"/>
        <v>0.13704206241519673</v>
      </c>
      <c r="G69" s="148">
        <f t="shared" si="2"/>
        <v>101</v>
      </c>
      <c r="H69" s="136">
        <f t="shared" si="3"/>
        <v>0</v>
      </c>
      <c r="I69" s="136">
        <f t="shared" si="4"/>
        <v>0</v>
      </c>
      <c r="J69" s="137">
        <f t="shared" si="9"/>
        <v>2644.28</v>
      </c>
      <c r="K69" s="138">
        <f t="shared" si="5"/>
        <v>0</v>
      </c>
      <c r="L69" s="195">
        <f t="shared" si="6"/>
        <v>2644.28</v>
      </c>
      <c r="M69" s="196">
        <f t="shared" si="7"/>
        <v>224.76</v>
      </c>
      <c r="N69" s="197">
        <f t="shared" si="8"/>
        <v>639.92</v>
      </c>
    </row>
    <row r="70" spans="1:14" ht="13.5" customHeight="1">
      <c r="A70" s="9" t="s">
        <v>1</v>
      </c>
      <c r="B70" s="162">
        <v>53</v>
      </c>
      <c r="C70" s="132" t="s">
        <v>158</v>
      </c>
      <c r="D70" s="134">
        <v>74</v>
      </c>
      <c r="E70" s="158">
        <v>542</v>
      </c>
      <c r="F70" s="152">
        <f t="shared" si="0"/>
        <v>0.13653136531365315</v>
      </c>
      <c r="G70" s="148">
        <f t="shared" si="2"/>
        <v>74</v>
      </c>
      <c r="H70" s="136">
        <f t="shared" si="3"/>
        <v>0</v>
      </c>
      <c r="I70" s="136">
        <f t="shared" si="4"/>
        <v>0</v>
      </c>
      <c r="J70" s="137">
        <f t="shared" si="9"/>
        <v>1937.39</v>
      </c>
      <c r="K70" s="138">
        <f t="shared" si="5"/>
        <v>0</v>
      </c>
      <c r="L70" s="195">
        <f t="shared" si="6"/>
        <v>1937.39</v>
      </c>
      <c r="M70" s="196">
        <f t="shared" si="7"/>
        <v>164.68</v>
      </c>
      <c r="N70" s="197">
        <f t="shared" si="8"/>
        <v>468.85</v>
      </c>
    </row>
    <row r="71" spans="1:14" ht="13.5" customHeight="1">
      <c r="A71" s="9" t="s">
        <v>1</v>
      </c>
      <c r="B71" s="163">
        <v>54</v>
      </c>
      <c r="C71" s="132" t="s">
        <v>159</v>
      </c>
      <c r="D71" s="130">
        <v>114</v>
      </c>
      <c r="E71" s="158">
        <v>990</v>
      </c>
      <c r="F71" s="152">
        <f t="shared" si="0"/>
        <v>0.11515151515151516</v>
      </c>
      <c r="G71" s="148">
        <f t="shared" si="2"/>
        <v>114</v>
      </c>
      <c r="H71" s="136">
        <f t="shared" si="3"/>
        <v>0</v>
      </c>
      <c r="I71" s="136">
        <f t="shared" si="4"/>
        <v>0</v>
      </c>
      <c r="J71" s="137">
        <f t="shared" si="9"/>
        <v>2984.63</v>
      </c>
      <c r="K71" s="138">
        <f t="shared" si="5"/>
        <v>0</v>
      </c>
      <c r="L71" s="195">
        <f t="shared" si="6"/>
        <v>2984.63</v>
      </c>
      <c r="M71" s="196">
        <f t="shared" si="7"/>
        <v>253.69</v>
      </c>
      <c r="N71" s="197">
        <f t="shared" si="8"/>
        <v>722.28</v>
      </c>
    </row>
    <row r="72" spans="1:14" ht="13.5" customHeight="1">
      <c r="A72" s="9" t="s">
        <v>1</v>
      </c>
      <c r="B72" s="162">
        <v>55</v>
      </c>
      <c r="C72" s="132" t="s">
        <v>160</v>
      </c>
      <c r="D72" s="130">
        <v>52</v>
      </c>
      <c r="E72" s="158">
        <v>500</v>
      </c>
      <c r="F72" s="152">
        <f t="shared" si="0"/>
        <v>0.104</v>
      </c>
      <c r="G72" s="148">
        <f t="shared" si="2"/>
        <v>52</v>
      </c>
      <c r="H72" s="136">
        <f t="shared" si="3"/>
        <v>0</v>
      </c>
      <c r="I72" s="136">
        <f t="shared" si="4"/>
        <v>0</v>
      </c>
      <c r="J72" s="137">
        <f t="shared" si="9"/>
        <v>1361.41</v>
      </c>
      <c r="K72" s="138">
        <f t="shared" si="5"/>
        <v>0</v>
      </c>
      <c r="L72" s="195">
        <f t="shared" si="6"/>
        <v>1361.41</v>
      </c>
      <c r="M72" s="196">
        <f t="shared" si="7"/>
        <v>115.72</v>
      </c>
      <c r="N72" s="197">
        <f t="shared" si="8"/>
        <v>329.46</v>
      </c>
    </row>
    <row r="73" spans="1:14" ht="13.5" customHeight="1">
      <c r="A73" s="9" t="s">
        <v>1</v>
      </c>
      <c r="B73" s="163">
        <v>56</v>
      </c>
      <c r="C73" s="132" t="s">
        <v>161</v>
      </c>
      <c r="D73" s="134">
        <v>57</v>
      </c>
      <c r="E73" s="158">
        <v>564</v>
      </c>
      <c r="F73" s="152">
        <f t="shared" si="0"/>
        <v>0.10106382978723404</v>
      </c>
      <c r="G73" s="148">
        <f t="shared" si="2"/>
        <v>57</v>
      </c>
      <c r="H73" s="136">
        <f t="shared" si="3"/>
        <v>0</v>
      </c>
      <c r="I73" s="136">
        <f t="shared" si="4"/>
        <v>0</v>
      </c>
      <c r="J73" s="137">
        <f t="shared" si="9"/>
        <v>1492.32</v>
      </c>
      <c r="K73" s="138">
        <f t="shared" si="5"/>
        <v>0</v>
      </c>
      <c r="L73" s="195">
        <f t="shared" si="6"/>
        <v>1492.32</v>
      </c>
      <c r="M73" s="196">
        <f t="shared" si="7"/>
        <v>126.85</v>
      </c>
      <c r="N73" s="197">
        <f t="shared" si="8"/>
        <v>361.14</v>
      </c>
    </row>
    <row r="74" spans="1:14" ht="13.5" customHeight="1">
      <c r="A74" s="9" t="s">
        <v>1</v>
      </c>
      <c r="B74" s="162">
        <v>57</v>
      </c>
      <c r="C74" s="132" t="s">
        <v>162</v>
      </c>
      <c r="D74" s="130">
        <v>75</v>
      </c>
      <c r="E74" s="158">
        <v>776</v>
      </c>
      <c r="F74" s="152">
        <f t="shared" si="0"/>
        <v>0.09664948453608248</v>
      </c>
      <c r="G74" s="148">
        <f t="shared" si="2"/>
        <v>75</v>
      </c>
      <c r="H74" s="136">
        <f t="shared" si="3"/>
        <v>0</v>
      </c>
      <c r="I74" s="136">
        <f t="shared" si="4"/>
        <v>0</v>
      </c>
      <c r="J74" s="137">
        <f t="shared" si="9"/>
        <v>1963.58</v>
      </c>
      <c r="K74" s="138">
        <f t="shared" si="5"/>
        <v>0</v>
      </c>
      <c r="L74" s="195">
        <f t="shared" si="6"/>
        <v>1963.58</v>
      </c>
      <c r="M74" s="196">
        <f t="shared" si="7"/>
        <v>166.9</v>
      </c>
      <c r="N74" s="197">
        <f t="shared" si="8"/>
        <v>475.19</v>
      </c>
    </row>
    <row r="75" spans="1:14" ht="13.5" customHeight="1">
      <c r="A75" s="9" t="s">
        <v>1</v>
      </c>
      <c r="B75" s="163">
        <v>58</v>
      </c>
      <c r="C75" s="132" t="s">
        <v>163</v>
      </c>
      <c r="D75" s="130">
        <v>74</v>
      </c>
      <c r="E75" s="158">
        <v>766</v>
      </c>
      <c r="F75" s="152">
        <f t="shared" si="0"/>
        <v>0.09660574412532637</v>
      </c>
      <c r="G75" s="148">
        <f t="shared" si="2"/>
        <v>74</v>
      </c>
      <c r="H75" s="136">
        <f t="shared" si="3"/>
        <v>0</v>
      </c>
      <c r="I75" s="136">
        <f t="shared" si="4"/>
        <v>0</v>
      </c>
      <c r="J75" s="137">
        <f t="shared" si="9"/>
        <v>1937.39</v>
      </c>
      <c r="K75" s="138">
        <f t="shared" si="5"/>
        <v>0</v>
      </c>
      <c r="L75" s="195">
        <f t="shared" si="6"/>
        <v>1937.39</v>
      </c>
      <c r="M75" s="196">
        <f t="shared" si="7"/>
        <v>164.68</v>
      </c>
      <c r="N75" s="197">
        <f t="shared" si="8"/>
        <v>468.85</v>
      </c>
    </row>
    <row r="76" spans="1:14" ht="13.5" customHeight="1">
      <c r="A76" s="9" t="s">
        <v>1</v>
      </c>
      <c r="B76" s="162">
        <v>59</v>
      </c>
      <c r="C76" s="132" t="s">
        <v>164</v>
      </c>
      <c r="D76" s="130">
        <v>84</v>
      </c>
      <c r="E76" s="158">
        <v>1024</v>
      </c>
      <c r="F76" s="152">
        <f t="shared" si="0"/>
        <v>0.08203125</v>
      </c>
      <c r="G76" s="148">
        <f t="shared" si="2"/>
        <v>84</v>
      </c>
      <c r="H76" s="136">
        <f t="shared" si="3"/>
        <v>0</v>
      </c>
      <c r="I76" s="136">
        <f t="shared" si="4"/>
        <v>0</v>
      </c>
      <c r="J76" s="137">
        <f t="shared" si="9"/>
        <v>2199.2</v>
      </c>
      <c r="K76" s="138">
        <f t="shared" si="5"/>
        <v>0</v>
      </c>
      <c r="L76" s="195">
        <f t="shared" si="6"/>
        <v>2199.2</v>
      </c>
      <c r="M76" s="196">
        <f t="shared" si="7"/>
        <v>186.93</v>
      </c>
      <c r="N76" s="197">
        <f t="shared" si="8"/>
        <v>532.21</v>
      </c>
    </row>
    <row r="77" spans="1:14" ht="13.5" customHeight="1">
      <c r="A77" s="9" t="s">
        <v>1</v>
      </c>
      <c r="B77" s="163">
        <v>60</v>
      </c>
      <c r="C77" s="132" t="s">
        <v>165</v>
      </c>
      <c r="D77" s="134">
        <v>31</v>
      </c>
      <c r="E77" s="158">
        <v>415</v>
      </c>
      <c r="F77" s="152">
        <f t="shared" si="0"/>
        <v>0.0746987951807229</v>
      </c>
      <c r="G77" s="148">
        <f t="shared" si="2"/>
        <v>31</v>
      </c>
      <c r="H77" s="136">
        <f t="shared" si="3"/>
        <v>0</v>
      </c>
      <c r="I77" s="136">
        <f t="shared" si="4"/>
        <v>0</v>
      </c>
      <c r="J77" s="137">
        <f t="shared" si="9"/>
        <v>811.61</v>
      </c>
      <c r="K77" s="138">
        <f t="shared" si="5"/>
        <v>0</v>
      </c>
      <c r="L77" s="195">
        <f t="shared" si="6"/>
        <v>811.61</v>
      </c>
      <c r="M77" s="196">
        <f t="shared" si="7"/>
        <v>68.99</v>
      </c>
      <c r="N77" s="197">
        <f t="shared" si="8"/>
        <v>196.41</v>
      </c>
    </row>
    <row r="78" spans="1:14" ht="13.5" customHeight="1">
      <c r="A78" s="9" t="s">
        <v>1</v>
      </c>
      <c r="B78" s="162">
        <v>61</v>
      </c>
      <c r="C78" s="132" t="s">
        <v>166</v>
      </c>
      <c r="D78" s="134">
        <v>27</v>
      </c>
      <c r="E78" s="158">
        <v>478</v>
      </c>
      <c r="F78" s="152">
        <f t="shared" si="0"/>
        <v>0.056485355648535567</v>
      </c>
      <c r="G78" s="148">
        <f t="shared" si="2"/>
        <v>27</v>
      </c>
      <c r="H78" s="136">
        <f t="shared" si="3"/>
        <v>0</v>
      </c>
      <c r="I78" s="136">
        <f t="shared" si="4"/>
        <v>0</v>
      </c>
      <c r="J78" s="137">
        <f t="shared" si="9"/>
        <v>706.89</v>
      </c>
      <c r="K78" s="138">
        <f t="shared" si="5"/>
        <v>0</v>
      </c>
      <c r="L78" s="195">
        <f t="shared" si="6"/>
        <v>706.89</v>
      </c>
      <c r="M78" s="196">
        <f t="shared" si="7"/>
        <v>60.09</v>
      </c>
      <c r="N78" s="197">
        <f t="shared" si="8"/>
        <v>171.07</v>
      </c>
    </row>
    <row r="79" spans="1:14" ht="13.5" customHeight="1">
      <c r="A79" s="9" t="s">
        <v>1</v>
      </c>
      <c r="B79" s="163">
        <v>62</v>
      </c>
      <c r="C79" s="132" t="s">
        <v>167</v>
      </c>
      <c r="D79" s="130">
        <v>27</v>
      </c>
      <c r="E79" s="158">
        <v>524</v>
      </c>
      <c r="F79" s="152">
        <f t="shared" si="0"/>
        <v>0.05152671755725191</v>
      </c>
      <c r="G79" s="148">
        <f t="shared" si="2"/>
        <v>27</v>
      </c>
      <c r="H79" s="136">
        <f t="shared" si="3"/>
        <v>0</v>
      </c>
      <c r="I79" s="136">
        <f t="shared" si="4"/>
        <v>0</v>
      </c>
      <c r="J79" s="137">
        <f t="shared" si="9"/>
        <v>706.89</v>
      </c>
      <c r="K79" s="138">
        <f t="shared" si="5"/>
        <v>0</v>
      </c>
      <c r="L79" s="195">
        <f t="shared" si="6"/>
        <v>706.89</v>
      </c>
      <c r="M79" s="196">
        <f t="shared" si="7"/>
        <v>60.09</v>
      </c>
      <c r="N79" s="197">
        <f t="shared" si="8"/>
        <v>171.07</v>
      </c>
    </row>
    <row r="80" spans="1:14" ht="13.5" customHeight="1">
      <c r="A80" s="9" t="s">
        <v>1</v>
      </c>
      <c r="B80" s="162">
        <v>63</v>
      </c>
      <c r="C80" s="132" t="s">
        <v>168</v>
      </c>
      <c r="D80" s="130">
        <v>35</v>
      </c>
      <c r="E80" s="158">
        <v>919</v>
      </c>
      <c r="F80" s="152">
        <f t="shared" si="0"/>
        <v>0.03808487486398259</v>
      </c>
      <c r="G80" s="148">
        <f t="shared" si="2"/>
        <v>0</v>
      </c>
      <c r="H80" s="136">
        <f t="shared" si="3"/>
        <v>35</v>
      </c>
      <c r="I80" s="136">
        <f t="shared" si="4"/>
        <v>35</v>
      </c>
      <c r="J80" s="137">
        <f t="shared" si="9"/>
        <v>0</v>
      </c>
      <c r="K80" s="138">
        <f t="shared" si="5"/>
        <v>557.76</v>
      </c>
      <c r="L80" s="195">
        <f t="shared" si="6"/>
        <v>557.76</v>
      </c>
      <c r="M80" s="196">
        <f t="shared" si="7"/>
        <v>47.41</v>
      </c>
      <c r="N80" s="197">
        <f t="shared" si="8"/>
        <v>134.98</v>
      </c>
    </row>
    <row r="81" spans="1:14" ht="13.5" customHeight="1">
      <c r="A81" s="9" t="s">
        <v>1</v>
      </c>
      <c r="B81" s="163">
        <v>64</v>
      </c>
      <c r="C81" s="132" t="s">
        <v>71</v>
      </c>
      <c r="D81" s="130">
        <v>93</v>
      </c>
      <c r="E81" s="158">
        <v>465</v>
      </c>
      <c r="F81" s="152">
        <f t="shared" si="0"/>
        <v>0.2</v>
      </c>
      <c r="G81" s="148">
        <f t="shared" si="2"/>
        <v>93</v>
      </c>
      <c r="H81" s="136">
        <f t="shared" si="3"/>
        <v>0</v>
      </c>
      <c r="I81" s="136">
        <f t="shared" si="4"/>
        <v>0</v>
      </c>
      <c r="J81" s="137">
        <f t="shared" si="9"/>
        <v>2434.83</v>
      </c>
      <c r="K81" s="138">
        <f t="shared" si="5"/>
        <v>0</v>
      </c>
      <c r="L81" s="195">
        <f t="shared" si="6"/>
        <v>2434.83</v>
      </c>
      <c r="M81" s="196">
        <f t="shared" si="7"/>
        <v>206.96</v>
      </c>
      <c r="N81" s="197">
        <f t="shared" si="8"/>
        <v>589.23</v>
      </c>
    </row>
    <row r="82" spans="1:14" ht="13.5" customHeight="1">
      <c r="A82" s="9" t="s">
        <v>1</v>
      </c>
      <c r="B82" s="162">
        <v>65</v>
      </c>
      <c r="C82" s="132" t="s">
        <v>72</v>
      </c>
      <c r="D82" s="134">
        <v>190</v>
      </c>
      <c r="E82" s="158">
        <v>980</v>
      </c>
      <c r="F82" s="152">
        <f aca="true" t="shared" si="10" ref="F82:F111">($D82/E82)</f>
        <v>0.19387755102040816</v>
      </c>
      <c r="G82" s="148">
        <f t="shared" si="2"/>
        <v>190</v>
      </c>
      <c r="H82" s="136">
        <f t="shared" si="3"/>
        <v>0</v>
      </c>
      <c r="I82" s="136">
        <f t="shared" si="4"/>
        <v>0</v>
      </c>
      <c r="J82" s="137">
        <f aca="true" t="shared" si="11" ref="J82:J111">IF(F82&gt;=G$16,ROUND(D82*J$16,2),0)</f>
        <v>4974.39</v>
      </c>
      <c r="K82" s="138">
        <f t="shared" si="5"/>
        <v>0</v>
      </c>
      <c r="L82" s="195">
        <f t="shared" si="6"/>
        <v>4974.39</v>
      </c>
      <c r="M82" s="196">
        <f t="shared" si="7"/>
        <v>422.82</v>
      </c>
      <c r="N82" s="197">
        <f t="shared" si="8"/>
        <v>1203.8</v>
      </c>
    </row>
    <row r="83" spans="1:14" ht="13.5" customHeight="1">
      <c r="A83" s="9" t="s">
        <v>1</v>
      </c>
      <c r="B83" s="163">
        <v>66</v>
      </c>
      <c r="C83" s="132" t="s">
        <v>73</v>
      </c>
      <c r="D83" s="130">
        <v>106</v>
      </c>
      <c r="E83" s="158">
        <v>549</v>
      </c>
      <c r="F83" s="152">
        <f t="shared" si="10"/>
        <v>0.1930783242258652</v>
      </c>
      <c r="G83" s="148">
        <f aca="true" t="shared" si="12" ref="G83:G111">IF(F83&gt;=G$16,D83,0)</f>
        <v>106</v>
      </c>
      <c r="H83" s="136">
        <f aca="true" t="shared" si="13" ref="H83:H111">IF(F83&lt;G$16,D83,0)</f>
        <v>0</v>
      </c>
      <c r="I83" s="136">
        <f aca="true" t="shared" si="14" ref="I83:I111">IF(AND(F83&lt;G$16,D83&gt;(I$16-1)),D83,0)</f>
        <v>0</v>
      </c>
      <c r="J83" s="137">
        <f t="shared" si="11"/>
        <v>2775.19</v>
      </c>
      <c r="K83" s="138">
        <f aca="true" t="shared" si="15" ref="K83:K111">ROUND(I83*K$16,2)</f>
        <v>0</v>
      </c>
      <c r="L83" s="195">
        <f aca="true" t="shared" si="16" ref="L83:L111">J83+K83</f>
        <v>2775.19</v>
      </c>
      <c r="M83" s="196">
        <f aca="true" t="shared" si="17" ref="M83:M111">ROUND(L83*8.5%,2)</f>
        <v>235.89</v>
      </c>
      <c r="N83" s="197">
        <f aca="true" t="shared" si="18" ref="N83:N111">ROUND(L83*24.2%,2)</f>
        <v>671.6</v>
      </c>
    </row>
    <row r="84" spans="1:14" ht="13.5" customHeight="1">
      <c r="A84" s="9" t="s">
        <v>1</v>
      </c>
      <c r="B84" s="162">
        <v>67</v>
      </c>
      <c r="C84" s="132" t="s">
        <v>74</v>
      </c>
      <c r="D84" s="134">
        <v>157</v>
      </c>
      <c r="E84" s="158">
        <v>850</v>
      </c>
      <c r="F84" s="152">
        <f t="shared" si="10"/>
        <v>0.18470588235294116</v>
      </c>
      <c r="G84" s="148">
        <f t="shared" si="12"/>
        <v>157</v>
      </c>
      <c r="H84" s="136">
        <f t="shared" si="13"/>
        <v>0</v>
      </c>
      <c r="I84" s="136">
        <f t="shared" si="14"/>
        <v>0</v>
      </c>
      <c r="J84" s="137">
        <f t="shared" si="11"/>
        <v>4110.42</v>
      </c>
      <c r="K84" s="138">
        <f t="shared" si="15"/>
        <v>0</v>
      </c>
      <c r="L84" s="195">
        <f t="shared" si="16"/>
        <v>4110.42</v>
      </c>
      <c r="M84" s="196">
        <f t="shared" si="17"/>
        <v>349.39</v>
      </c>
      <c r="N84" s="197">
        <f t="shared" si="18"/>
        <v>994.72</v>
      </c>
    </row>
    <row r="85" spans="1:14" ht="13.5" customHeight="1">
      <c r="A85" s="9" t="s">
        <v>1</v>
      </c>
      <c r="B85" s="163">
        <v>68</v>
      </c>
      <c r="C85" s="132" t="s">
        <v>75</v>
      </c>
      <c r="D85" s="134">
        <v>154</v>
      </c>
      <c r="E85" s="158">
        <v>925</v>
      </c>
      <c r="F85" s="152">
        <f t="shared" si="10"/>
        <v>0.16648648648648648</v>
      </c>
      <c r="G85" s="148">
        <f t="shared" si="12"/>
        <v>154</v>
      </c>
      <c r="H85" s="136">
        <f t="shared" si="13"/>
        <v>0</v>
      </c>
      <c r="I85" s="136">
        <f t="shared" si="14"/>
        <v>0</v>
      </c>
      <c r="J85" s="137">
        <f t="shared" si="11"/>
        <v>4031.87</v>
      </c>
      <c r="K85" s="138">
        <f t="shared" si="15"/>
        <v>0</v>
      </c>
      <c r="L85" s="195">
        <f t="shared" si="16"/>
        <v>4031.87</v>
      </c>
      <c r="M85" s="196">
        <f t="shared" si="17"/>
        <v>342.71</v>
      </c>
      <c r="N85" s="197">
        <f t="shared" si="18"/>
        <v>975.71</v>
      </c>
    </row>
    <row r="86" spans="1:14" ht="13.5" customHeight="1">
      <c r="A86" s="9" t="s">
        <v>1</v>
      </c>
      <c r="B86" s="162">
        <v>69</v>
      </c>
      <c r="C86" s="132" t="s">
        <v>76</v>
      </c>
      <c r="D86" s="130">
        <v>96</v>
      </c>
      <c r="E86" s="158">
        <v>761</v>
      </c>
      <c r="F86" s="152">
        <f t="shared" si="10"/>
        <v>0.12614980289093297</v>
      </c>
      <c r="G86" s="148">
        <f t="shared" si="12"/>
        <v>96</v>
      </c>
      <c r="H86" s="136">
        <f t="shared" si="13"/>
        <v>0</v>
      </c>
      <c r="I86" s="136">
        <f t="shared" si="14"/>
        <v>0</v>
      </c>
      <c r="J86" s="137">
        <f t="shared" si="11"/>
        <v>2513.38</v>
      </c>
      <c r="K86" s="138">
        <f t="shared" si="15"/>
        <v>0</v>
      </c>
      <c r="L86" s="195">
        <f t="shared" si="16"/>
        <v>2513.38</v>
      </c>
      <c r="M86" s="196">
        <f t="shared" si="17"/>
        <v>213.64</v>
      </c>
      <c r="N86" s="197">
        <f t="shared" si="18"/>
        <v>608.24</v>
      </c>
    </row>
    <row r="87" spans="1:14" ht="13.5" customHeight="1">
      <c r="A87" s="9" t="s">
        <v>1</v>
      </c>
      <c r="B87" s="163">
        <v>70</v>
      </c>
      <c r="C87" s="132" t="s">
        <v>77</v>
      </c>
      <c r="D87" s="130">
        <v>109</v>
      </c>
      <c r="E87" s="158">
        <v>938</v>
      </c>
      <c r="F87" s="152">
        <f t="shared" si="10"/>
        <v>0.1162046908315565</v>
      </c>
      <c r="G87" s="148">
        <f t="shared" si="12"/>
        <v>109</v>
      </c>
      <c r="H87" s="136">
        <f t="shared" si="13"/>
        <v>0</v>
      </c>
      <c r="I87" s="136">
        <f t="shared" si="14"/>
        <v>0</v>
      </c>
      <c r="J87" s="137">
        <f t="shared" si="11"/>
        <v>2853.73</v>
      </c>
      <c r="K87" s="138">
        <f t="shared" si="15"/>
        <v>0</v>
      </c>
      <c r="L87" s="195">
        <f t="shared" si="16"/>
        <v>2853.73</v>
      </c>
      <c r="M87" s="196">
        <f t="shared" si="17"/>
        <v>242.57</v>
      </c>
      <c r="N87" s="197">
        <f t="shared" si="18"/>
        <v>690.6</v>
      </c>
    </row>
    <row r="88" spans="1:14" ht="13.5" customHeight="1">
      <c r="A88" s="9" t="s">
        <v>1</v>
      </c>
      <c r="B88" s="162">
        <v>71</v>
      </c>
      <c r="C88" s="132" t="s">
        <v>78</v>
      </c>
      <c r="D88" s="130">
        <v>35</v>
      </c>
      <c r="E88" s="158">
        <v>335</v>
      </c>
      <c r="F88" s="152">
        <f t="shared" si="10"/>
        <v>0.1044776119402985</v>
      </c>
      <c r="G88" s="148">
        <f t="shared" si="12"/>
        <v>35</v>
      </c>
      <c r="H88" s="136">
        <f t="shared" si="13"/>
        <v>0</v>
      </c>
      <c r="I88" s="136">
        <f t="shared" si="14"/>
        <v>0</v>
      </c>
      <c r="J88" s="137">
        <f t="shared" si="11"/>
        <v>916.34</v>
      </c>
      <c r="K88" s="138">
        <f t="shared" si="15"/>
        <v>0</v>
      </c>
      <c r="L88" s="195">
        <f t="shared" si="16"/>
        <v>916.34</v>
      </c>
      <c r="M88" s="196">
        <f t="shared" si="17"/>
        <v>77.89</v>
      </c>
      <c r="N88" s="197">
        <f t="shared" si="18"/>
        <v>221.75</v>
      </c>
    </row>
    <row r="89" spans="1:14" ht="13.5" customHeight="1">
      <c r="A89" s="9" t="s">
        <v>1</v>
      </c>
      <c r="B89" s="163">
        <v>72</v>
      </c>
      <c r="C89" s="132" t="s">
        <v>79</v>
      </c>
      <c r="D89" s="134">
        <v>79</v>
      </c>
      <c r="E89" s="158">
        <v>769</v>
      </c>
      <c r="F89" s="152">
        <f t="shared" si="10"/>
        <v>0.10273081924577374</v>
      </c>
      <c r="G89" s="148">
        <f t="shared" si="12"/>
        <v>79</v>
      </c>
      <c r="H89" s="136">
        <f t="shared" si="13"/>
        <v>0</v>
      </c>
      <c r="I89" s="136">
        <f t="shared" si="14"/>
        <v>0</v>
      </c>
      <c r="J89" s="137">
        <f t="shared" si="11"/>
        <v>2068.3</v>
      </c>
      <c r="K89" s="138">
        <f t="shared" si="15"/>
        <v>0</v>
      </c>
      <c r="L89" s="195">
        <f t="shared" si="16"/>
        <v>2068.3</v>
      </c>
      <c r="M89" s="196">
        <f t="shared" si="17"/>
        <v>175.81</v>
      </c>
      <c r="N89" s="197">
        <f t="shared" si="18"/>
        <v>500.53</v>
      </c>
    </row>
    <row r="90" spans="1:14" ht="13.5" customHeight="1">
      <c r="A90" s="9" t="s">
        <v>1</v>
      </c>
      <c r="B90" s="162">
        <v>73</v>
      </c>
      <c r="C90" s="132" t="s">
        <v>80</v>
      </c>
      <c r="D90" s="130">
        <v>110</v>
      </c>
      <c r="E90" s="158">
        <v>1176</v>
      </c>
      <c r="F90" s="152">
        <f t="shared" si="10"/>
        <v>0.0935374149659864</v>
      </c>
      <c r="G90" s="148">
        <f t="shared" si="12"/>
        <v>110</v>
      </c>
      <c r="H90" s="136">
        <f t="shared" si="13"/>
        <v>0</v>
      </c>
      <c r="I90" s="136">
        <f t="shared" si="14"/>
        <v>0</v>
      </c>
      <c r="J90" s="137">
        <f t="shared" si="11"/>
        <v>2879.91</v>
      </c>
      <c r="K90" s="138">
        <f t="shared" si="15"/>
        <v>0</v>
      </c>
      <c r="L90" s="195">
        <f t="shared" si="16"/>
        <v>2879.91</v>
      </c>
      <c r="M90" s="196">
        <f t="shared" si="17"/>
        <v>244.79</v>
      </c>
      <c r="N90" s="197">
        <f t="shared" si="18"/>
        <v>696.94</v>
      </c>
    </row>
    <row r="91" spans="1:14" ht="13.5" customHeight="1">
      <c r="A91" s="9" t="s">
        <v>1</v>
      </c>
      <c r="B91" s="163">
        <v>74</v>
      </c>
      <c r="C91" s="132" t="s">
        <v>81</v>
      </c>
      <c r="D91" s="130">
        <v>59</v>
      </c>
      <c r="E91" s="158">
        <v>662</v>
      </c>
      <c r="F91" s="152">
        <f t="shared" si="10"/>
        <v>0.0891238670694864</v>
      </c>
      <c r="G91" s="148">
        <f t="shared" si="12"/>
        <v>59</v>
      </c>
      <c r="H91" s="136">
        <f t="shared" si="13"/>
        <v>0</v>
      </c>
      <c r="I91" s="136">
        <f t="shared" si="14"/>
        <v>0</v>
      </c>
      <c r="J91" s="137">
        <f t="shared" si="11"/>
        <v>1544.68</v>
      </c>
      <c r="K91" s="138">
        <f t="shared" si="15"/>
        <v>0</v>
      </c>
      <c r="L91" s="195">
        <f t="shared" si="16"/>
        <v>1544.68</v>
      </c>
      <c r="M91" s="196">
        <f t="shared" si="17"/>
        <v>131.3</v>
      </c>
      <c r="N91" s="197">
        <f t="shared" si="18"/>
        <v>373.81</v>
      </c>
    </row>
    <row r="92" spans="1:14" ht="13.5" customHeight="1">
      <c r="A92" s="9" t="s">
        <v>1</v>
      </c>
      <c r="B92" s="162">
        <v>75</v>
      </c>
      <c r="C92" s="132" t="s">
        <v>82</v>
      </c>
      <c r="D92" s="130">
        <v>63</v>
      </c>
      <c r="E92" s="158">
        <v>778</v>
      </c>
      <c r="F92" s="152">
        <f t="shared" si="10"/>
        <v>0.08097686375321336</v>
      </c>
      <c r="G92" s="148">
        <f t="shared" si="12"/>
        <v>63</v>
      </c>
      <c r="H92" s="136">
        <f t="shared" si="13"/>
        <v>0</v>
      </c>
      <c r="I92" s="136">
        <f t="shared" si="14"/>
        <v>0</v>
      </c>
      <c r="J92" s="137">
        <f t="shared" si="11"/>
        <v>1649.4</v>
      </c>
      <c r="K92" s="138">
        <f t="shared" si="15"/>
        <v>0</v>
      </c>
      <c r="L92" s="195">
        <f t="shared" si="16"/>
        <v>1649.4</v>
      </c>
      <c r="M92" s="196">
        <f t="shared" si="17"/>
        <v>140.2</v>
      </c>
      <c r="N92" s="197">
        <f t="shared" si="18"/>
        <v>399.15</v>
      </c>
    </row>
    <row r="93" spans="1:14" ht="13.5" customHeight="1">
      <c r="A93" s="9" t="s">
        <v>1</v>
      </c>
      <c r="B93" s="163">
        <v>76</v>
      </c>
      <c r="C93" s="132" t="s">
        <v>83</v>
      </c>
      <c r="D93" s="134">
        <v>119</v>
      </c>
      <c r="E93" s="158">
        <v>1670</v>
      </c>
      <c r="F93" s="152">
        <f t="shared" si="10"/>
        <v>0.07125748502994012</v>
      </c>
      <c r="G93" s="148">
        <f t="shared" si="12"/>
        <v>119</v>
      </c>
      <c r="H93" s="136">
        <f t="shared" si="13"/>
        <v>0</v>
      </c>
      <c r="I93" s="136">
        <f t="shared" si="14"/>
        <v>0</v>
      </c>
      <c r="J93" s="137">
        <f t="shared" si="11"/>
        <v>3115.54</v>
      </c>
      <c r="K93" s="138">
        <f t="shared" si="15"/>
        <v>0</v>
      </c>
      <c r="L93" s="195">
        <f t="shared" si="16"/>
        <v>3115.54</v>
      </c>
      <c r="M93" s="196">
        <f t="shared" si="17"/>
        <v>264.82</v>
      </c>
      <c r="N93" s="197">
        <f t="shared" si="18"/>
        <v>753.96</v>
      </c>
    </row>
    <row r="94" spans="1:14" ht="13.5" customHeight="1">
      <c r="A94" s="9" t="s">
        <v>1</v>
      </c>
      <c r="B94" s="162">
        <v>77</v>
      </c>
      <c r="C94" s="132" t="s">
        <v>84</v>
      </c>
      <c r="D94" s="134">
        <v>91</v>
      </c>
      <c r="E94" s="158">
        <v>1458</v>
      </c>
      <c r="F94" s="152">
        <f t="shared" si="10"/>
        <v>0.062414266117969824</v>
      </c>
      <c r="G94" s="148">
        <f t="shared" si="12"/>
        <v>91</v>
      </c>
      <c r="H94" s="136">
        <f t="shared" si="13"/>
        <v>0</v>
      </c>
      <c r="I94" s="136">
        <f t="shared" si="14"/>
        <v>0</v>
      </c>
      <c r="J94" s="137">
        <f t="shared" si="11"/>
        <v>2382.47</v>
      </c>
      <c r="K94" s="138">
        <f t="shared" si="15"/>
        <v>0</v>
      </c>
      <c r="L94" s="195">
        <f t="shared" si="16"/>
        <v>2382.47</v>
      </c>
      <c r="M94" s="196">
        <f t="shared" si="17"/>
        <v>202.51</v>
      </c>
      <c r="N94" s="197">
        <f t="shared" si="18"/>
        <v>576.56</v>
      </c>
    </row>
    <row r="95" spans="1:14" ht="13.5" customHeight="1">
      <c r="A95" s="9" t="s">
        <v>1</v>
      </c>
      <c r="B95" s="163">
        <v>78</v>
      </c>
      <c r="C95" s="132" t="s">
        <v>85</v>
      </c>
      <c r="D95" s="130">
        <v>37</v>
      </c>
      <c r="E95" s="158">
        <v>597</v>
      </c>
      <c r="F95" s="152">
        <f t="shared" si="10"/>
        <v>0.06197654941373534</v>
      </c>
      <c r="G95" s="148">
        <f t="shared" si="12"/>
        <v>37</v>
      </c>
      <c r="H95" s="136">
        <f t="shared" si="13"/>
        <v>0</v>
      </c>
      <c r="I95" s="136">
        <f t="shared" si="14"/>
        <v>0</v>
      </c>
      <c r="J95" s="137">
        <f t="shared" si="11"/>
        <v>968.7</v>
      </c>
      <c r="K95" s="138">
        <f t="shared" si="15"/>
        <v>0</v>
      </c>
      <c r="L95" s="195">
        <f t="shared" si="16"/>
        <v>968.7</v>
      </c>
      <c r="M95" s="196">
        <f t="shared" si="17"/>
        <v>82.34</v>
      </c>
      <c r="N95" s="197">
        <f t="shared" si="18"/>
        <v>234.43</v>
      </c>
    </row>
    <row r="96" spans="1:14" ht="13.5" customHeight="1">
      <c r="A96" s="9" t="s">
        <v>1</v>
      </c>
      <c r="B96" s="162">
        <v>79</v>
      </c>
      <c r="C96" s="132" t="s">
        <v>86</v>
      </c>
      <c r="D96" s="130">
        <v>47</v>
      </c>
      <c r="E96" s="158">
        <v>889</v>
      </c>
      <c r="F96" s="152">
        <f t="shared" si="10"/>
        <v>0.052868391451068614</v>
      </c>
      <c r="G96" s="148">
        <f t="shared" si="12"/>
        <v>47</v>
      </c>
      <c r="H96" s="136">
        <f t="shared" si="13"/>
        <v>0</v>
      </c>
      <c r="I96" s="136">
        <f t="shared" si="14"/>
        <v>0</v>
      </c>
      <c r="J96" s="137">
        <f t="shared" si="11"/>
        <v>1230.51</v>
      </c>
      <c r="K96" s="138">
        <f t="shared" si="15"/>
        <v>0</v>
      </c>
      <c r="L96" s="195">
        <f t="shared" si="16"/>
        <v>1230.51</v>
      </c>
      <c r="M96" s="196">
        <f t="shared" si="17"/>
        <v>104.59</v>
      </c>
      <c r="N96" s="197">
        <f t="shared" si="18"/>
        <v>297.78</v>
      </c>
    </row>
    <row r="97" spans="1:14" ht="13.5" customHeight="1">
      <c r="A97" s="9" t="s">
        <v>1</v>
      </c>
      <c r="B97" s="163">
        <v>80</v>
      </c>
      <c r="C97" s="132" t="s">
        <v>87</v>
      </c>
      <c r="D97" s="134">
        <v>45</v>
      </c>
      <c r="E97" s="158">
        <v>865</v>
      </c>
      <c r="F97" s="152">
        <f t="shared" si="10"/>
        <v>0.05202312138728324</v>
      </c>
      <c r="G97" s="148">
        <f t="shared" si="12"/>
        <v>45</v>
      </c>
      <c r="H97" s="136">
        <f t="shared" si="13"/>
        <v>0</v>
      </c>
      <c r="I97" s="136">
        <f t="shared" si="14"/>
        <v>0</v>
      </c>
      <c r="J97" s="137">
        <f t="shared" si="11"/>
        <v>1178.15</v>
      </c>
      <c r="K97" s="138">
        <f t="shared" si="15"/>
        <v>0</v>
      </c>
      <c r="L97" s="195">
        <f t="shared" si="16"/>
        <v>1178.15</v>
      </c>
      <c r="M97" s="196">
        <f t="shared" si="17"/>
        <v>100.14</v>
      </c>
      <c r="N97" s="197">
        <f t="shared" si="18"/>
        <v>285.11</v>
      </c>
    </row>
    <row r="98" spans="1:14" ht="13.5" customHeight="1">
      <c r="A98" s="9" t="s">
        <v>1</v>
      </c>
      <c r="B98" s="162">
        <v>81</v>
      </c>
      <c r="C98" s="132" t="s">
        <v>88</v>
      </c>
      <c r="D98" s="134">
        <v>38</v>
      </c>
      <c r="E98" s="158">
        <v>831</v>
      </c>
      <c r="F98" s="152">
        <f t="shared" si="10"/>
        <v>0.0457280385078219</v>
      </c>
      <c r="G98" s="148">
        <f t="shared" si="12"/>
        <v>0</v>
      </c>
      <c r="H98" s="136">
        <f t="shared" si="13"/>
        <v>38</v>
      </c>
      <c r="I98" s="136">
        <f t="shared" si="14"/>
        <v>38</v>
      </c>
      <c r="J98" s="137">
        <f t="shared" si="11"/>
        <v>0</v>
      </c>
      <c r="K98" s="138">
        <f t="shared" si="15"/>
        <v>605.56</v>
      </c>
      <c r="L98" s="195">
        <f t="shared" si="16"/>
        <v>605.56</v>
      </c>
      <c r="M98" s="196">
        <f t="shared" si="17"/>
        <v>51.47</v>
      </c>
      <c r="N98" s="197">
        <f t="shared" si="18"/>
        <v>146.55</v>
      </c>
    </row>
    <row r="99" spans="1:14" ht="13.5" customHeight="1">
      <c r="A99" s="9" t="s">
        <v>1</v>
      </c>
      <c r="B99" s="163">
        <v>82</v>
      </c>
      <c r="C99" s="132" t="s">
        <v>89</v>
      </c>
      <c r="D99" s="134">
        <v>41</v>
      </c>
      <c r="E99" s="158">
        <v>1107</v>
      </c>
      <c r="F99" s="152">
        <f t="shared" si="10"/>
        <v>0.037037037037037035</v>
      </c>
      <c r="G99" s="148">
        <f t="shared" si="12"/>
        <v>0</v>
      </c>
      <c r="H99" s="136">
        <f t="shared" si="13"/>
        <v>41</v>
      </c>
      <c r="I99" s="136">
        <f t="shared" si="14"/>
        <v>41</v>
      </c>
      <c r="J99" s="137">
        <f t="shared" si="11"/>
        <v>0</v>
      </c>
      <c r="K99" s="138">
        <f t="shared" si="15"/>
        <v>653.37</v>
      </c>
      <c r="L99" s="195">
        <f t="shared" si="16"/>
        <v>653.37</v>
      </c>
      <c r="M99" s="196">
        <f t="shared" si="17"/>
        <v>55.54</v>
      </c>
      <c r="N99" s="197">
        <f t="shared" si="18"/>
        <v>158.12</v>
      </c>
    </row>
    <row r="100" spans="1:14" ht="13.5" customHeight="1">
      <c r="A100" s="9" t="s">
        <v>1</v>
      </c>
      <c r="B100" s="162">
        <v>83</v>
      </c>
      <c r="C100" s="132" t="s">
        <v>90</v>
      </c>
      <c r="D100" s="134">
        <v>40</v>
      </c>
      <c r="E100" s="158">
        <v>1092</v>
      </c>
      <c r="F100" s="152">
        <f t="shared" si="10"/>
        <v>0.03663003663003663</v>
      </c>
      <c r="G100" s="148">
        <f t="shared" si="12"/>
        <v>0</v>
      </c>
      <c r="H100" s="136">
        <f t="shared" si="13"/>
        <v>40</v>
      </c>
      <c r="I100" s="136">
        <f t="shared" si="14"/>
        <v>40</v>
      </c>
      <c r="J100" s="137">
        <f t="shared" si="11"/>
        <v>0</v>
      </c>
      <c r="K100" s="138">
        <f t="shared" si="15"/>
        <v>637.44</v>
      </c>
      <c r="L100" s="195">
        <f t="shared" si="16"/>
        <v>637.44</v>
      </c>
      <c r="M100" s="196">
        <f t="shared" si="17"/>
        <v>54.18</v>
      </c>
      <c r="N100" s="197">
        <f t="shared" si="18"/>
        <v>154.26</v>
      </c>
    </row>
    <row r="101" spans="1:14" ht="13.5" customHeight="1">
      <c r="A101" s="9" t="s">
        <v>1</v>
      </c>
      <c r="B101" s="163">
        <v>84</v>
      </c>
      <c r="C101" s="132" t="s">
        <v>91</v>
      </c>
      <c r="D101" s="130">
        <v>21</v>
      </c>
      <c r="E101" s="158">
        <v>612</v>
      </c>
      <c r="F101" s="152">
        <f t="shared" si="10"/>
        <v>0.03431372549019608</v>
      </c>
      <c r="G101" s="148">
        <f t="shared" si="12"/>
        <v>0</v>
      </c>
      <c r="H101" s="136">
        <f t="shared" si="13"/>
        <v>21</v>
      </c>
      <c r="I101" s="136">
        <f t="shared" si="14"/>
        <v>21</v>
      </c>
      <c r="J101" s="137">
        <f t="shared" si="11"/>
        <v>0</v>
      </c>
      <c r="K101" s="138">
        <f t="shared" si="15"/>
        <v>334.65</v>
      </c>
      <c r="L101" s="195">
        <f t="shared" si="16"/>
        <v>334.65</v>
      </c>
      <c r="M101" s="196">
        <f t="shared" si="17"/>
        <v>28.45</v>
      </c>
      <c r="N101" s="197">
        <f t="shared" si="18"/>
        <v>80.99</v>
      </c>
    </row>
    <row r="102" spans="1:14" ht="13.5" customHeight="1">
      <c r="A102" s="9" t="s">
        <v>1</v>
      </c>
      <c r="B102" s="162">
        <v>85</v>
      </c>
      <c r="C102" s="132" t="s">
        <v>92</v>
      </c>
      <c r="D102" s="134">
        <v>20</v>
      </c>
      <c r="E102" s="158">
        <v>652</v>
      </c>
      <c r="F102" s="152">
        <f t="shared" si="10"/>
        <v>0.03067484662576687</v>
      </c>
      <c r="G102" s="148">
        <f t="shared" si="12"/>
        <v>0</v>
      </c>
      <c r="H102" s="136">
        <f t="shared" si="13"/>
        <v>20</v>
      </c>
      <c r="I102" s="136">
        <f t="shared" si="14"/>
        <v>20</v>
      </c>
      <c r="J102" s="137">
        <f t="shared" si="11"/>
        <v>0</v>
      </c>
      <c r="K102" s="138">
        <f t="shared" si="15"/>
        <v>318.72</v>
      </c>
      <c r="L102" s="195">
        <f t="shared" si="16"/>
        <v>318.72</v>
      </c>
      <c r="M102" s="196">
        <f t="shared" si="17"/>
        <v>27.09</v>
      </c>
      <c r="N102" s="197">
        <f t="shared" si="18"/>
        <v>77.13</v>
      </c>
    </row>
    <row r="103" spans="1:14" ht="13.5" customHeight="1">
      <c r="A103" s="9" t="s">
        <v>1</v>
      </c>
      <c r="B103" s="163">
        <v>86</v>
      </c>
      <c r="C103" s="132" t="s">
        <v>93</v>
      </c>
      <c r="D103" s="134">
        <v>31</v>
      </c>
      <c r="E103" s="158">
        <v>1045</v>
      </c>
      <c r="F103" s="152">
        <f t="shared" si="10"/>
        <v>0.02966507177033493</v>
      </c>
      <c r="G103" s="148">
        <f t="shared" si="12"/>
        <v>0</v>
      </c>
      <c r="H103" s="136">
        <f t="shared" si="13"/>
        <v>31</v>
      </c>
      <c r="I103" s="136">
        <f t="shared" si="14"/>
        <v>31</v>
      </c>
      <c r="J103" s="137">
        <f t="shared" si="11"/>
        <v>0</v>
      </c>
      <c r="K103" s="138">
        <f t="shared" si="15"/>
        <v>494.01</v>
      </c>
      <c r="L103" s="195">
        <f t="shared" si="16"/>
        <v>494.01</v>
      </c>
      <c r="M103" s="196">
        <f t="shared" si="17"/>
        <v>41.99</v>
      </c>
      <c r="N103" s="197">
        <f t="shared" si="18"/>
        <v>119.55</v>
      </c>
    </row>
    <row r="104" spans="1:14" ht="13.5" customHeight="1">
      <c r="A104" s="9" t="s">
        <v>1</v>
      </c>
      <c r="B104" s="162">
        <v>87</v>
      </c>
      <c r="C104" s="132" t="s">
        <v>94</v>
      </c>
      <c r="D104" s="134">
        <v>17</v>
      </c>
      <c r="E104" s="158">
        <v>755</v>
      </c>
      <c r="F104" s="152">
        <f t="shared" si="10"/>
        <v>0.022516556291390728</v>
      </c>
      <c r="G104" s="148">
        <f t="shared" si="12"/>
        <v>0</v>
      </c>
      <c r="H104" s="136">
        <f t="shared" si="13"/>
        <v>17</v>
      </c>
      <c r="I104" s="136">
        <f t="shared" si="14"/>
        <v>17</v>
      </c>
      <c r="J104" s="137">
        <f t="shared" si="11"/>
        <v>0</v>
      </c>
      <c r="K104" s="138">
        <f t="shared" si="15"/>
        <v>270.91</v>
      </c>
      <c r="L104" s="195">
        <f t="shared" si="16"/>
        <v>270.91</v>
      </c>
      <c r="M104" s="196">
        <f t="shared" si="17"/>
        <v>23.03</v>
      </c>
      <c r="N104" s="197">
        <f t="shared" si="18"/>
        <v>65.56</v>
      </c>
    </row>
    <row r="105" spans="1:14" ht="13.5" customHeight="1">
      <c r="A105" s="9" t="s">
        <v>1</v>
      </c>
      <c r="B105" s="163">
        <v>88</v>
      </c>
      <c r="C105" s="132" t="s">
        <v>95</v>
      </c>
      <c r="D105" s="134">
        <v>25</v>
      </c>
      <c r="E105" s="158">
        <v>1117</v>
      </c>
      <c r="F105" s="152">
        <f t="shared" si="10"/>
        <v>0.022381378692927483</v>
      </c>
      <c r="G105" s="148">
        <f t="shared" si="12"/>
        <v>0</v>
      </c>
      <c r="H105" s="136">
        <f t="shared" si="13"/>
        <v>25</v>
      </c>
      <c r="I105" s="136">
        <f t="shared" si="14"/>
        <v>25</v>
      </c>
      <c r="J105" s="137">
        <f t="shared" si="11"/>
        <v>0</v>
      </c>
      <c r="K105" s="138">
        <f t="shared" si="15"/>
        <v>398.4</v>
      </c>
      <c r="L105" s="195">
        <f t="shared" si="16"/>
        <v>398.4</v>
      </c>
      <c r="M105" s="196">
        <f t="shared" si="17"/>
        <v>33.86</v>
      </c>
      <c r="N105" s="197">
        <f t="shared" si="18"/>
        <v>96.41</v>
      </c>
    </row>
    <row r="106" spans="1:14" ht="13.5" customHeight="1">
      <c r="A106" s="9" t="s">
        <v>1</v>
      </c>
      <c r="B106" s="162">
        <v>89</v>
      </c>
      <c r="C106" s="132" t="s">
        <v>96</v>
      </c>
      <c r="D106" s="134">
        <v>10</v>
      </c>
      <c r="E106" s="158">
        <v>457</v>
      </c>
      <c r="F106" s="152">
        <f t="shared" si="10"/>
        <v>0.02188183807439825</v>
      </c>
      <c r="G106" s="148">
        <f t="shared" si="12"/>
        <v>0</v>
      </c>
      <c r="H106" s="136">
        <f t="shared" si="13"/>
        <v>10</v>
      </c>
      <c r="I106" s="136">
        <f t="shared" si="14"/>
        <v>0</v>
      </c>
      <c r="J106" s="137">
        <f t="shared" si="11"/>
        <v>0</v>
      </c>
      <c r="K106" s="138">
        <f t="shared" si="15"/>
        <v>0</v>
      </c>
      <c r="L106" s="195">
        <f t="shared" si="16"/>
        <v>0</v>
      </c>
      <c r="M106" s="196">
        <f t="shared" si="17"/>
        <v>0</v>
      </c>
      <c r="N106" s="197">
        <f t="shared" si="18"/>
        <v>0</v>
      </c>
    </row>
    <row r="107" spans="1:14" ht="13.5" customHeight="1">
      <c r="A107" s="9" t="s">
        <v>1</v>
      </c>
      <c r="B107" s="163">
        <v>90</v>
      </c>
      <c r="C107" s="132" t="s">
        <v>97</v>
      </c>
      <c r="D107" s="134">
        <v>13</v>
      </c>
      <c r="E107" s="158">
        <v>716</v>
      </c>
      <c r="F107" s="152">
        <f t="shared" si="10"/>
        <v>0.018156424581005588</v>
      </c>
      <c r="G107" s="148">
        <f t="shared" si="12"/>
        <v>0</v>
      </c>
      <c r="H107" s="136">
        <f t="shared" si="13"/>
        <v>13</v>
      </c>
      <c r="I107" s="136">
        <f t="shared" si="14"/>
        <v>0</v>
      </c>
      <c r="J107" s="137">
        <f t="shared" si="11"/>
        <v>0</v>
      </c>
      <c r="K107" s="138">
        <f t="shared" si="15"/>
        <v>0</v>
      </c>
      <c r="L107" s="195">
        <f t="shared" si="16"/>
        <v>0</v>
      </c>
      <c r="M107" s="196">
        <f t="shared" si="17"/>
        <v>0</v>
      </c>
      <c r="N107" s="197">
        <f t="shared" si="18"/>
        <v>0</v>
      </c>
    </row>
    <row r="108" spans="1:14" ht="13.5" customHeight="1">
      <c r="A108" s="9" t="s">
        <v>1</v>
      </c>
      <c r="B108" s="162">
        <v>91</v>
      </c>
      <c r="C108" s="132" t="s">
        <v>98</v>
      </c>
      <c r="D108" s="134">
        <v>20</v>
      </c>
      <c r="E108" s="158">
        <v>1102</v>
      </c>
      <c r="F108" s="152">
        <f t="shared" si="10"/>
        <v>0.018148820326678767</v>
      </c>
      <c r="G108" s="148">
        <f t="shared" si="12"/>
        <v>0</v>
      </c>
      <c r="H108" s="136">
        <f t="shared" si="13"/>
        <v>20</v>
      </c>
      <c r="I108" s="136">
        <f t="shared" si="14"/>
        <v>20</v>
      </c>
      <c r="J108" s="137">
        <f t="shared" si="11"/>
        <v>0</v>
      </c>
      <c r="K108" s="138">
        <f t="shared" si="15"/>
        <v>318.72</v>
      </c>
      <c r="L108" s="195">
        <f t="shared" si="16"/>
        <v>318.72</v>
      </c>
      <c r="M108" s="196">
        <f t="shared" si="17"/>
        <v>27.09</v>
      </c>
      <c r="N108" s="197">
        <f t="shared" si="18"/>
        <v>77.13</v>
      </c>
    </row>
    <row r="109" spans="1:14" ht="13.5" customHeight="1">
      <c r="A109" s="9" t="s">
        <v>1</v>
      </c>
      <c r="B109" s="163">
        <v>92</v>
      </c>
      <c r="C109" s="132" t="s">
        <v>99</v>
      </c>
      <c r="D109" s="134">
        <v>10</v>
      </c>
      <c r="E109" s="158">
        <v>580</v>
      </c>
      <c r="F109" s="152">
        <f t="shared" si="10"/>
        <v>0.017241379310344827</v>
      </c>
      <c r="G109" s="148">
        <f t="shared" si="12"/>
        <v>0</v>
      </c>
      <c r="H109" s="136">
        <f t="shared" si="13"/>
        <v>10</v>
      </c>
      <c r="I109" s="136">
        <f t="shared" si="14"/>
        <v>0</v>
      </c>
      <c r="J109" s="137">
        <f t="shared" si="11"/>
        <v>0</v>
      </c>
      <c r="K109" s="138">
        <f t="shared" si="15"/>
        <v>0</v>
      </c>
      <c r="L109" s="195">
        <f t="shared" si="16"/>
        <v>0</v>
      </c>
      <c r="M109" s="196">
        <f t="shared" si="17"/>
        <v>0</v>
      </c>
      <c r="N109" s="197">
        <f t="shared" si="18"/>
        <v>0</v>
      </c>
    </row>
    <row r="110" spans="1:14" ht="13.5" customHeight="1">
      <c r="A110" s="9" t="s">
        <v>1</v>
      </c>
      <c r="B110" s="162">
        <v>93</v>
      </c>
      <c r="C110" s="132" t="s">
        <v>100</v>
      </c>
      <c r="D110" s="134">
        <v>11</v>
      </c>
      <c r="E110" s="158">
        <v>760</v>
      </c>
      <c r="F110" s="152">
        <f t="shared" si="10"/>
        <v>0.014473684210526316</v>
      </c>
      <c r="G110" s="148">
        <f t="shared" si="12"/>
        <v>0</v>
      </c>
      <c r="H110" s="136">
        <f t="shared" si="13"/>
        <v>11</v>
      </c>
      <c r="I110" s="136">
        <f t="shared" si="14"/>
        <v>0</v>
      </c>
      <c r="J110" s="137">
        <f t="shared" si="11"/>
        <v>0</v>
      </c>
      <c r="K110" s="138">
        <f t="shared" si="15"/>
        <v>0</v>
      </c>
      <c r="L110" s="195">
        <f t="shared" si="16"/>
        <v>0</v>
      </c>
      <c r="M110" s="196">
        <f t="shared" si="17"/>
        <v>0</v>
      </c>
      <c r="N110" s="197">
        <f t="shared" si="18"/>
        <v>0</v>
      </c>
    </row>
    <row r="111" spans="1:14" ht="13.5" thickBot="1">
      <c r="A111" s="9" t="s">
        <v>1</v>
      </c>
      <c r="B111" s="163">
        <v>94</v>
      </c>
      <c r="C111" s="133" t="s">
        <v>101</v>
      </c>
      <c r="D111" s="135">
        <v>5</v>
      </c>
      <c r="E111" s="159">
        <v>515</v>
      </c>
      <c r="F111" s="152">
        <f t="shared" si="10"/>
        <v>0.009708737864077669</v>
      </c>
      <c r="G111" s="148">
        <f t="shared" si="12"/>
        <v>0</v>
      </c>
      <c r="H111" s="136">
        <f t="shared" si="13"/>
        <v>5</v>
      </c>
      <c r="I111" s="136">
        <f t="shared" si="14"/>
        <v>0</v>
      </c>
      <c r="J111" s="137">
        <f t="shared" si="11"/>
        <v>0</v>
      </c>
      <c r="K111" s="138">
        <f t="shared" si="15"/>
        <v>0</v>
      </c>
      <c r="L111" s="195">
        <f t="shared" si="16"/>
        <v>0</v>
      </c>
      <c r="M111" s="196">
        <f t="shared" si="17"/>
        <v>0</v>
      </c>
      <c r="N111" s="197">
        <f t="shared" si="18"/>
        <v>0</v>
      </c>
    </row>
    <row r="112" spans="1:14" ht="15.75" thickBot="1">
      <c r="A112" s="288" t="s">
        <v>0</v>
      </c>
      <c r="B112" s="289"/>
      <c r="C112" s="290"/>
      <c r="D112" s="38">
        <f>SUM(D18:D111)</f>
        <v>9220</v>
      </c>
      <c r="E112" s="38">
        <f>SUM(E18:E111)</f>
        <v>80162</v>
      </c>
      <c r="F112" s="161">
        <f>($D112/E112)</f>
        <v>0.11501709039195629</v>
      </c>
      <c r="G112" s="160">
        <f aca="true" t="shared" si="19" ref="G112:N112">SUM(G18:G111)</f>
        <v>8883</v>
      </c>
      <c r="H112" s="160">
        <f t="shared" si="19"/>
        <v>337</v>
      </c>
      <c r="I112" s="39">
        <f t="shared" si="19"/>
        <v>288</v>
      </c>
      <c r="J112" s="93">
        <f t="shared" si="19"/>
        <v>232565.8500000001</v>
      </c>
      <c r="K112" s="93">
        <f t="shared" si="19"/>
        <v>4589.54</v>
      </c>
      <c r="L112" s="60">
        <f t="shared" si="19"/>
        <v>237155.3900000001</v>
      </c>
      <c r="M112" s="31">
        <f t="shared" si="19"/>
        <v>20158.230000000003</v>
      </c>
      <c r="N112" s="59">
        <f t="shared" si="19"/>
        <v>57391.619999999995</v>
      </c>
    </row>
    <row r="113" ht="13.5" thickBot="1"/>
    <row r="114" spans="4:6" ht="14.25">
      <c r="D114" s="291" t="str">
        <f>G15</f>
        <v>Alunni stanieri =/&gt;</v>
      </c>
      <c r="E114" s="292"/>
      <c r="F114" s="250" t="s">
        <v>49</v>
      </c>
    </row>
    <row r="115" spans="4:6" ht="14.25">
      <c r="D115" s="297">
        <f>G16</f>
        <v>0.05</v>
      </c>
      <c r="E115" s="298"/>
      <c r="F115" s="251"/>
    </row>
    <row r="116" spans="4:6" ht="12.75">
      <c r="D116" s="35" t="s">
        <v>26</v>
      </c>
      <c r="E116" s="36" t="s">
        <v>21</v>
      </c>
      <c r="F116" s="252"/>
    </row>
    <row r="117" spans="4:6" ht="12.75">
      <c r="D117" s="293">
        <f>COUNTIF(F18:F111,"&gt;=5%")</f>
        <v>79</v>
      </c>
      <c r="E117" s="295">
        <f>G112</f>
        <v>8883</v>
      </c>
      <c r="F117" s="286">
        <f>COUNTIF(D18:D111,"&gt;0")</f>
        <v>94</v>
      </c>
    </row>
    <row r="118" spans="4:6" ht="13.5" thickBot="1">
      <c r="D118" s="294"/>
      <c r="E118" s="296"/>
      <c r="F118" s="287"/>
    </row>
  </sheetData>
  <mergeCells count="21">
    <mergeCell ref="A5:N5"/>
    <mergeCell ref="A8:N8"/>
    <mergeCell ref="A9:N9"/>
    <mergeCell ref="A12:N12"/>
    <mergeCell ref="A10:N10"/>
    <mergeCell ref="A11:N11"/>
    <mergeCell ref="A1:N1"/>
    <mergeCell ref="A2:N2"/>
    <mergeCell ref="A3:N3"/>
    <mergeCell ref="A4:N4"/>
    <mergeCell ref="F114:F116"/>
    <mergeCell ref="F117:F118"/>
    <mergeCell ref="A112:C112"/>
    <mergeCell ref="D114:E114"/>
    <mergeCell ref="D117:D118"/>
    <mergeCell ref="E117:E118"/>
    <mergeCell ref="D115:E115"/>
    <mergeCell ref="J14:K14"/>
    <mergeCell ref="L14:N14"/>
    <mergeCell ref="A14:F14"/>
    <mergeCell ref="H14:I14"/>
  </mergeCells>
  <printOptions horizontalCentered="1"/>
  <pageMargins left="0.3937007874015748" right="0.3937007874015748" top="0.984251968503937" bottom="0.984251968503937" header="0.5118110236220472" footer="0.5118110236220472"/>
  <pageSetup fitToHeight="2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workbookViewId="0" topLeftCell="P10">
      <selection activeCell="R37" sqref="R37"/>
    </sheetView>
  </sheetViews>
  <sheetFormatPr defaultColWidth="9.140625" defaultRowHeight="12.75"/>
  <cols>
    <col min="1" max="1" width="5.421875" style="0" customWidth="1"/>
    <col min="2" max="2" width="28.28125" style="0" bestFit="1" customWidth="1"/>
    <col min="3" max="3" width="14.00390625" style="0" bestFit="1" customWidth="1"/>
    <col min="4" max="4" width="11.7109375" style="0" customWidth="1"/>
    <col min="6" max="9" width="9.00390625" style="0" customWidth="1"/>
    <col min="10" max="10" width="11.140625" style="0" customWidth="1"/>
    <col min="11" max="11" width="16.7109375" style="0" bestFit="1" customWidth="1"/>
    <col min="12" max="12" width="13.140625" style="0" bestFit="1" customWidth="1"/>
    <col min="13" max="13" width="12.8515625" style="0" bestFit="1" customWidth="1"/>
    <col min="14" max="14" width="12.7109375" style="0" bestFit="1" customWidth="1"/>
    <col min="15" max="15" width="10.57421875" style="0" bestFit="1" customWidth="1"/>
    <col min="16" max="16" width="11.28125" style="0" bestFit="1" customWidth="1"/>
    <col min="17" max="17" width="14.421875" style="0" bestFit="1" customWidth="1"/>
    <col min="18" max="18" width="13.7109375" style="0" bestFit="1" customWidth="1"/>
    <col min="19" max="19" width="12.8515625" style="0" customWidth="1"/>
    <col min="20" max="20" width="12.7109375" style="0" customWidth="1"/>
    <col min="21" max="21" width="13.7109375" style="0" bestFit="1" customWidth="1"/>
    <col min="22" max="22" width="13.421875" style="0" customWidth="1"/>
    <col min="23" max="23" width="12.8515625" style="0" customWidth="1"/>
    <col min="24" max="24" width="12.8515625" style="0" bestFit="1" customWidth="1"/>
    <col min="25" max="25" width="12.421875" style="0" bestFit="1" customWidth="1"/>
    <col min="26" max="26" width="13.8515625" style="0" customWidth="1"/>
  </cols>
  <sheetData>
    <row r="1" spans="1:26" ht="30">
      <c r="A1" s="299" t="s">
        <v>22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20.25">
      <c r="A2" s="283" t="s">
        <v>23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</row>
    <row r="3" spans="1:26" ht="15.75">
      <c r="A3" s="284" t="s">
        <v>24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ht="12.75">
      <c r="A4" s="279" t="s">
        <v>63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6" ht="12.75">
      <c r="A5" s="279" t="s">
        <v>64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26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20.25" customHeight="1">
      <c r="A8" s="306" t="s">
        <v>42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spans="1:26" ht="12.75">
      <c r="A9" s="301" t="s">
        <v>70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</row>
    <row r="10" spans="1:26" ht="12.75">
      <c r="A10" s="301" t="s">
        <v>66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</row>
    <row r="11" spans="1:26" ht="12.75">
      <c r="A11" s="301" t="s">
        <v>182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</row>
    <row r="12" spans="1:26" ht="15.75">
      <c r="A12" s="284" t="s">
        <v>69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</row>
    <row r="14" ht="13.5" thickBot="1"/>
    <row r="15" spans="1:26" ht="15" thickBot="1">
      <c r="A15" s="336" t="s">
        <v>14</v>
      </c>
      <c r="B15" s="315" t="s">
        <v>15</v>
      </c>
      <c r="C15" s="318" t="s">
        <v>16</v>
      </c>
      <c r="D15" s="164" t="s">
        <v>31</v>
      </c>
      <c r="E15" s="165" t="s">
        <v>30</v>
      </c>
      <c r="F15" s="325" t="s">
        <v>25</v>
      </c>
      <c r="G15" s="326"/>
      <c r="H15" s="310" t="s">
        <v>49</v>
      </c>
      <c r="I15" s="307" t="s">
        <v>61</v>
      </c>
      <c r="J15" s="329" t="s">
        <v>188</v>
      </c>
      <c r="K15" s="338" t="s">
        <v>186</v>
      </c>
      <c r="L15" s="338"/>
      <c r="M15" s="338"/>
      <c r="N15" s="303"/>
      <c r="O15" s="303"/>
      <c r="P15" s="304"/>
      <c r="Q15" s="305"/>
      <c r="R15" s="302" t="s">
        <v>35</v>
      </c>
      <c r="S15" s="303"/>
      <c r="T15" s="303"/>
      <c r="U15" s="303"/>
      <c r="V15" s="303"/>
      <c r="W15" s="303"/>
      <c r="X15" s="303"/>
      <c r="Y15" s="304"/>
      <c r="Z15" s="305"/>
    </row>
    <row r="16" spans="1:26" ht="57.75" customHeight="1">
      <c r="A16" s="337"/>
      <c r="B16" s="316"/>
      <c r="C16" s="319"/>
      <c r="D16" s="323" t="s">
        <v>29</v>
      </c>
      <c r="E16" s="313" t="s">
        <v>5</v>
      </c>
      <c r="F16" s="327"/>
      <c r="G16" s="328"/>
      <c r="H16" s="311"/>
      <c r="I16" s="308"/>
      <c r="J16" s="330"/>
      <c r="K16" s="320" t="s">
        <v>48</v>
      </c>
      <c r="L16" s="321"/>
      <c r="M16" s="322"/>
      <c r="N16" s="321" t="s">
        <v>50</v>
      </c>
      <c r="O16" s="321"/>
      <c r="P16" s="332"/>
      <c r="Q16" s="206" t="s">
        <v>105</v>
      </c>
      <c r="R16" s="320" t="s">
        <v>48</v>
      </c>
      <c r="S16" s="321"/>
      <c r="T16" s="322"/>
      <c r="U16" s="321" t="s">
        <v>50</v>
      </c>
      <c r="V16" s="321"/>
      <c r="W16" s="332"/>
      <c r="X16" s="333" t="s">
        <v>36</v>
      </c>
      <c r="Y16" s="334"/>
      <c r="Z16" s="335"/>
    </row>
    <row r="17" spans="1:26" ht="34.5" thickBot="1">
      <c r="A17" s="294"/>
      <c r="B17" s="317"/>
      <c r="C17" s="296"/>
      <c r="D17" s="324"/>
      <c r="E17" s="314"/>
      <c r="F17" s="174" t="s">
        <v>26</v>
      </c>
      <c r="G17" s="175" t="s">
        <v>21</v>
      </c>
      <c r="H17" s="312"/>
      <c r="I17" s="309"/>
      <c r="J17" s="331"/>
      <c r="K17" s="170" t="s">
        <v>33</v>
      </c>
      <c r="L17" s="171" t="s">
        <v>187</v>
      </c>
      <c r="M17" s="198" t="s">
        <v>104</v>
      </c>
      <c r="N17" s="111" t="s">
        <v>52</v>
      </c>
      <c r="O17" s="104" t="s">
        <v>53</v>
      </c>
      <c r="P17" s="209" t="s">
        <v>104</v>
      </c>
      <c r="Q17" s="210" t="s">
        <v>34</v>
      </c>
      <c r="R17" s="207" t="s">
        <v>104</v>
      </c>
      <c r="S17" s="203" t="s">
        <v>32</v>
      </c>
      <c r="T17" s="208" t="s">
        <v>103</v>
      </c>
      <c r="U17" s="207" t="s">
        <v>104</v>
      </c>
      <c r="V17" s="203" t="s">
        <v>32</v>
      </c>
      <c r="W17" s="208" t="s">
        <v>103</v>
      </c>
      <c r="X17" s="207" t="s">
        <v>104</v>
      </c>
      <c r="Y17" s="203" t="s">
        <v>32</v>
      </c>
      <c r="Z17" s="208" t="s">
        <v>103</v>
      </c>
    </row>
    <row r="18" spans="1:26" ht="23.25" thickBot="1">
      <c r="A18" s="233"/>
      <c r="B18" s="234"/>
      <c r="C18" s="235"/>
      <c r="D18" s="233"/>
      <c r="E18" s="236"/>
      <c r="F18" s="237"/>
      <c r="G18" s="238"/>
      <c r="H18" s="238"/>
      <c r="I18" s="238"/>
      <c r="J18" s="238"/>
      <c r="K18" s="239"/>
      <c r="L18" s="240"/>
      <c r="M18" s="241"/>
      <c r="N18" s="242"/>
      <c r="O18" s="243"/>
      <c r="P18" s="244"/>
      <c r="Q18" s="245"/>
      <c r="R18" s="246" t="s">
        <v>183</v>
      </c>
      <c r="S18" s="247" t="s">
        <v>184</v>
      </c>
      <c r="T18" s="248" t="s">
        <v>185</v>
      </c>
      <c r="U18" s="246" t="s">
        <v>183</v>
      </c>
      <c r="V18" s="247" t="s">
        <v>184</v>
      </c>
      <c r="W18" s="247" t="s">
        <v>185</v>
      </c>
      <c r="X18" s="246" t="s">
        <v>183</v>
      </c>
      <c r="Y18" s="247" t="s">
        <v>184</v>
      </c>
      <c r="Z18" s="248" t="s">
        <v>185</v>
      </c>
    </row>
    <row r="19" spans="1:26" ht="13.5" thickTop="1">
      <c r="A19" s="11"/>
      <c r="B19" s="12"/>
      <c r="C19" s="13"/>
      <c r="D19" s="11"/>
      <c r="E19" s="50"/>
      <c r="F19" s="51"/>
      <c r="G19" s="92"/>
      <c r="H19" s="92"/>
      <c r="I19" s="92"/>
      <c r="J19" s="92"/>
      <c r="K19" s="87"/>
      <c r="L19" s="88"/>
      <c r="M19" s="89"/>
      <c r="N19" s="217"/>
      <c r="O19" s="218"/>
      <c r="P19" s="84"/>
      <c r="Q19" s="30"/>
      <c r="R19" s="11"/>
      <c r="S19" s="44"/>
      <c r="T19" s="30"/>
      <c r="U19" s="11"/>
      <c r="V19" s="44"/>
      <c r="W19" s="30"/>
      <c r="X19" s="199"/>
      <c r="Y19" s="44"/>
      <c r="Z19" s="30"/>
    </row>
    <row r="20" spans="1:26" ht="14.25">
      <c r="A20" s="14">
        <v>1</v>
      </c>
      <c r="B20" s="15" t="s">
        <v>17</v>
      </c>
      <c r="C20" s="16" t="s">
        <v>8</v>
      </c>
      <c r="D20" s="29">
        <v>9717</v>
      </c>
      <c r="E20" s="40">
        <v>91074</v>
      </c>
      <c r="F20" s="53">
        <v>101</v>
      </c>
      <c r="G20" s="40">
        <v>9271</v>
      </c>
      <c r="H20" s="40">
        <v>118</v>
      </c>
      <c r="I20" s="40">
        <v>446</v>
      </c>
      <c r="J20" s="40">
        <v>423</v>
      </c>
      <c r="K20" s="52">
        <v>242724.13</v>
      </c>
      <c r="L20" s="54">
        <v>6740.9</v>
      </c>
      <c r="M20" s="105">
        <v>249465.03</v>
      </c>
      <c r="N20" s="166">
        <v>14931.64</v>
      </c>
      <c r="O20" s="54">
        <v>3737.25</v>
      </c>
      <c r="P20" s="85">
        <v>18668.89</v>
      </c>
      <c r="Q20" s="109">
        <v>268133.92</v>
      </c>
      <c r="R20" s="52">
        <v>249465.03</v>
      </c>
      <c r="S20" s="54">
        <v>21204.53</v>
      </c>
      <c r="T20" s="201">
        <v>60370.52</v>
      </c>
      <c r="U20" s="52">
        <v>18668.89</v>
      </c>
      <c r="V20" s="54">
        <v>1586.86</v>
      </c>
      <c r="W20" s="201">
        <v>4517.87</v>
      </c>
      <c r="X20" s="202">
        <v>268133.92</v>
      </c>
      <c r="Y20" s="249">
        <v>22791.39</v>
      </c>
      <c r="Z20" s="64">
        <v>64888.39</v>
      </c>
    </row>
    <row r="21" spans="1:26" ht="14.25">
      <c r="A21" s="17">
        <v>2</v>
      </c>
      <c r="B21" s="18" t="s">
        <v>17</v>
      </c>
      <c r="C21" s="19" t="s">
        <v>9</v>
      </c>
      <c r="D21" s="27">
        <v>2170</v>
      </c>
      <c r="E21" s="41">
        <v>33375</v>
      </c>
      <c r="F21" s="45">
        <v>29</v>
      </c>
      <c r="G21" s="41">
        <v>1769</v>
      </c>
      <c r="H21" s="41">
        <v>45</v>
      </c>
      <c r="I21" s="41">
        <v>401</v>
      </c>
      <c r="J21" s="41">
        <v>353</v>
      </c>
      <c r="K21" s="55">
        <v>46314.21</v>
      </c>
      <c r="L21" s="54">
        <v>5625.35</v>
      </c>
      <c r="M21" s="105">
        <v>51939.56</v>
      </c>
      <c r="N21" s="166">
        <v>3334.53</v>
      </c>
      <c r="O21" s="54">
        <v>1425.22</v>
      </c>
      <c r="P21" s="85">
        <v>4759.75</v>
      </c>
      <c r="Q21" s="109">
        <v>56699.31</v>
      </c>
      <c r="R21" s="52">
        <v>51939.56</v>
      </c>
      <c r="S21" s="54">
        <v>4414.84</v>
      </c>
      <c r="T21" s="201">
        <v>12569.39</v>
      </c>
      <c r="U21" s="52">
        <v>4759.75</v>
      </c>
      <c r="V21" s="54">
        <v>404.58</v>
      </c>
      <c r="W21" s="201">
        <v>1151.86</v>
      </c>
      <c r="X21" s="202">
        <v>56699.31</v>
      </c>
      <c r="Y21" s="249">
        <v>4819.42</v>
      </c>
      <c r="Z21" s="64">
        <v>13721.25</v>
      </c>
    </row>
    <row r="22" spans="1:26" ht="14.25">
      <c r="A22" s="14">
        <v>3</v>
      </c>
      <c r="B22" s="18" t="s">
        <v>17</v>
      </c>
      <c r="C22" s="19" t="s">
        <v>18</v>
      </c>
      <c r="D22" s="27">
        <v>3713</v>
      </c>
      <c r="E22" s="41">
        <v>44346</v>
      </c>
      <c r="F22" s="45">
        <v>44</v>
      </c>
      <c r="G22" s="41">
        <v>3415</v>
      </c>
      <c r="H22" s="41">
        <v>57</v>
      </c>
      <c r="I22" s="41">
        <v>298</v>
      </c>
      <c r="J22" s="41">
        <v>282</v>
      </c>
      <c r="K22" s="55">
        <v>89408.14</v>
      </c>
      <c r="L22" s="54">
        <v>4493.92</v>
      </c>
      <c r="M22" s="105">
        <v>93902.06</v>
      </c>
      <c r="N22" s="166">
        <v>5705.59</v>
      </c>
      <c r="O22" s="54">
        <v>1805.28</v>
      </c>
      <c r="P22" s="85">
        <v>7510.87</v>
      </c>
      <c r="Q22" s="109">
        <v>101412.93</v>
      </c>
      <c r="R22" s="52">
        <v>93902.06</v>
      </c>
      <c r="S22" s="54">
        <v>7981.68</v>
      </c>
      <c r="T22" s="201">
        <v>22724.28</v>
      </c>
      <c r="U22" s="52">
        <v>7510.87</v>
      </c>
      <c r="V22" s="54">
        <v>638.42</v>
      </c>
      <c r="W22" s="201">
        <v>1817.63</v>
      </c>
      <c r="X22" s="202">
        <v>101412.93</v>
      </c>
      <c r="Y22" s="249">
        <v>8620.1</v>
      </c>
      <c r="Z22" s="64">
        <v>24541.91</v>
      </c>
    </row>
    <row r="23" spans="1:26" ht="14.25">
      <c r="A23" s="17">
        <v>4</v>
      </c>
      <c r="B23" s="18" t="s">
        <v>17</v>
      </c>
      <c r="C23" s="19" t="s">
        <v>10</v>
      </c>
      <c r="D23" s="27">
        <v>9220</v>
      </c>
      <c r="E23" s="41">
        <v>80162</v>
      </c>
      <c r="F23" s="45">
        <v>79</v>
      </c>
      <c r="G23" s="41">
        <v>8883</v>
      </c>
      <c r="H23" s="41">
        <v>94</v>
      </c>
      <c r="I23" s="41">
        <v>337</v>
      </c>
      <c r="J23" s="41">
        <v>288</v>
      </c>
      <c r="K23" s="55">
        <v>232565.85</v>
      </c>
      <c r="L23" s="54">
        <v>4589.54</v>
      </c>
      <c r="M23" s="105">
        <v>237155.39</v>
      </c>
      <c r="N23" s="166">
        <v>14167.92</v>
      </c>
      <c r="O23" s="54">
        <v>2977.13</v>
      </c>
      <c r="P23" s="85">
        <v>17145.05</v>
      </c>
      <c r="Q23" s="109">
        <v>254300.44</v>
      </c>
      <c r="R23" s="52">
        <v>237155.39</v>
      </c>
      <c r="S23" s="54">
        <v>20158.23</v>
      </c>
      <c r="T23" s="201">
        <v>57391.62</v>
      </c>
      <c r="U23" s="52">
        <v>17145.05</v>
      </c>
      <c r="V23" s="54">
        <v>1457.33</v>
      </c>
      <c r="W23" s="201">
        <v>4149.1</v>
      </c>
      <c r="X23" s="202">
        <v>254300.44</v>
      </c>
      <c r="Y23" s="249">
        <v>21615.56</v>
      </c>
      <c r="Z23" s="64">
        <v>61540.72</v>
      </c>
    </row>
    <row r="24" spans="1:26" ht="14.25">
      <c r="A24" s="14">
        <v>5</v>
      </c>
      <c r="B24" s="18" t="s">
        <v>17</v>
      </c>
      <c r="C24" s="19" t="s">
        <v>19</v>
      </c>
      <c r="D24" s="27">
        <v>4251</v>
      </c>
      <c r="E24" s="41">
        <v>40949</v>
      </c>
      <c r="F24" s="45">
        <v>43</v>
      </c>
      <c r="G24" s="41">
        <v>3928</v>
      </c>
      <c r="H24" s="41">
        <v>55</v>
      </c>
      <c r="I24" s="41">
        <v>323</v>
      </c>
      <c r="J24" s="41">
        <v>284</v>
      </c>
      <c r="K24" s="55">
        <v>102838.96</v>
      </c>
      <c r="L24" s="54">
        <v>4525.78</v>
      </c>
      <c r="M24" s="105">
        <v>107364.74</v>
      </c>
      <c r="N24" s="166">
        <v>6532.3</v>
      </c>
      <c r="O24" s="54">
        <v>1741.94</v>
      </c>
      <c r="P24" s="85">
        <v>8274.24</v>
      </c>
      <c r="Q24" s="109">
        <v>115638.98</v>
      </c>
      <c r="R24" s="52">
        <v>107364.74</v>
      </c>
      <c r="S24" s="54">
        <v>9126.02</v>
      </c>
      <c r="T24" s="201">
        <v>25982.27</v>
      </c>
      <c r="U24" s="52">
        <v>8274.24</v>
      </c>
      <c r="V24" s="54">
        <v>703.31</v>
      </c>
      <c r="W24" s="201">
        <v>2002.37</v>
      </c>
      <c r="X24" s="202">
        <v>115638.98</v>
      </c>
      <c r="Y24" s="249">
        <v>9829.33</v>
      </c>
      <c r="Z24" s="64">
        <v>27984.64</v>
      </c>
    </row>
    <row r="25" spans="1:26" ht="14.25">
      <c r="A25" s="17">
        <v>6</v>
      </c>
      <c r="B25" s="18" t="s">
        <v>17</v>
      </c>
      <c r="C25" s="19" t="s">
        <v>11</v>
      </c>
      <c r="D25" s="27">
        <v>3763</v>
      </c>
      <c r="E25" s="41">
        <v>31180</v>
      </c>
      <c r="F25" s="45">
        <v>30</v>
      </c>
      <c r="G25" s="41">
        <v>3617</v>
      </c>
      <c r="H25" s="41">
        <v>36</v>
      </c>
      <c r="I25" s="41">
        <v>146</v>
      </c>
      <c r="J25" s="41">
        <v>142</v>
      </c>
      <c r="K25" s="55">
        <v>94696.66</v>
      </c>
      <c r="L25" s="54">
        <v>2262.89</v>
      </c>
      <c r="M25" s="105">
        <v>96959.55</v>
      </c>
      <c r="N25" s="166">
        <v>5782.42</v>
      </c>
      <c r="O25" s="54">
        <v>1140.18</v>
      </c>
      <c r="P25" s="85">
        <v>6922.6</v>
      </c>
      <c r="Q25" s="109">
        <v>103882.15</v>
      </c>
      <c r="R25" s="52">
        <v>96959.55</v>
      </c>
      <c r="S25" s="54">
        <v>8241.57</v>
      </c>
      <c r="T25" s="201">
        <v>23464.22</v>
      </c>
      <c r="U25" s="52">
        <v>6922.6</v>
      </c>
      <c r="V25" s="54">
        <v>588.42</v>
      </c>
      <c r="W25" s="201">
        <v>1675.27</v>
      </c>
      <c r="X25" s="202">
        <v>103882.15</v>
      </c>
      <c r="Y25" s="249">
        <v>8829.99</v>
      </c>
      <c r="Z25" s="64">
        <v>25139.49</v>
      </c>
    </row>
    <row r="26" spans="1:26" ht="14.25">
      <c r="A26" s="14">
        <v>7</v>
      </c>
      <c r="B26" s="18" t="s">
        <v>17</v>
      </c>
      <c r="C26" s="19" t="s">
        <v>12</v>
      </c>
      <c r="D26" s="27">
        <v>3343</v>
      </c>
      <c r="E26" s="41">
        <v>37666</v>
      </c>
      <c r="F26" s="45">
        <v>36</v>
      </c>
      <c r="G26" s="41">
        <v>3061</v>
      </c>
      <c r="H26" s="41">
        <v>47</v>
      </c>
      <c r="I26" s="41">
        <v>282</v>
      </c>
      <c r="J26" s="41">
        <v>263</v>
      </c>
      <c r="K26" s="55">
        <v>80140.05</v>
      </c>
      <c r="L26" s="54">
        <v>4191.15</v>
      </c>
      <c r="M26" s="105">
        <v>84331.2</v>
      </c>
      <c r="N26" s="166">
        <v>5137.02</v>
      </c>
      <c r="O26" s="54">
        <v>1488.57</v>
      </c>
      <c r="P26" s="85">
        <v>6625.59</v>
      </c>
      <c r="Q26" s="109">
        <v>90956.79</v>
      </c>
      <c r="R26" s="52">
        <v>84331.2</v>
      </c>
      <c r="S26" s="54">
        <v>7168.18</v>
      </c>
      <c r="T26" s="201">
        <v>20408.16</v>
      </c>
      <c r="U26" s="52">
        <v>6625.59</v>
      </c>
      <c r="V26" s="54">
        <v>563.18</v>
      </c>
      <c r="W26" s="201">
        <v>1603.39</v>
      </c>
      <c r="X26" s="202">
        <v>90956.79</v>
      </c>
      <c r="Y26" s="249">
        <v>7731.36</v>
      </c>
      <c r="Z26" s="64">
        <v>22011.55</v>
      </c>
    </row>
    <row r="27" spans="1:26" ht="14.25">
      <c r="A27" s="17">
        <v>8</v>
      </c>
      <c r="B27" s="18" t="s">
        <v>17</v>
      </c>
      <c r="C27" s="19" t="s">
        <v>20</v>
      </c>
      <c r="D27" s="27">
        <v>7126</v>
      </c>
      <c r="E27" s="41">
        <v>55242</v>
      </c>
      <c r="F27" s="45">
        <v>62</v>
      </c>
      <c r="G27" s="41">
        <v>6918</v>
      </c>
      <c r="H27" s="41">
        <v>70</v>
      </c>
      <c r="I27" s="41">
        <v>208</v>
      </c>
      <c r="J27" s="41">
        <v>171</v>
      </c>
      <c r="K27" s="55">
        <v>181120.19</v>
      </c>
      <c r="L27" s="54">
        <v>2725.03</v>
      </c>
      <c r="M27" s="105">
        <v>183845.22</v>
      </c>
      <c r="N27" s="166">
        <v>10950.18</v>
      </c>
      <c r="O27" s="54">
        <v>2217.01</v>
      </c>
      <c r="P27" s="85">
        <v>13167.19</v>
      </c>
      <c r="Q27" s="109">
        <v>197012.41</v>
      </c>
      <c r="R27" s="52">
        <v>183845.22</v>
      </c>
      <c r="S27" s="54">
        <v>15626.77</v>
      </c>
      <c r="T27" s="201">
        <v>44490.57</v>
      </c>
      <c r="U27" s="52">
        <v>13167.19</v>
      </c>
      <c r="V27" s="54">
        <v>1119.21</v>
      </c>
      <c r="W27" s="201">
        <v>3186.46</v>
      </c>
      <c r="X27" s="202">
        <v>197012.41</v>
      </c>
      <c r="Y27" s="249">
        <v>16745.98</v>
      </c>
      <c r="Z27" s="64">
        <v>47677.03</v>
      </c>
    </row>
    <row r="28" spans="1:26" ht="14.25">
      <c r="A28" s="17">
        <v>9</v>
      </c>
      <c r="B28" s="18" t="s">
        <v>17</v>
      </c>
      <c r="C28" s="19" t="s">
        <v>13</v>
      </c>
      <c r="D28" s="27">
        <v>3195</v>
      </c>
      <c r="E28" s="41">
        <v>34019</v>
      </c>
      <c r="F28" s="45">
        <v>36</v>
      </c>
      <c r="G28" s="41">
        <v>2999</v>
      </c>
      <c r="H28" s="41">
        <v>42</v>
      </c>
      <c r="I28" s="41">
        <v>196</v>
      </c>
      <c r="J28" s="41">
        <v>196</v>
      </c>
      <c r="K28" s="55">
        <v>78516.82</v>
      </c>
      <c r="L28" s="54">
        <v>3123.42</v>
      </c>
      <c r="M28" s="105">
        <v>81640.24</v>
      </c>
      <c r="N28" s="166">
        <v>4909.6</v>
      </c>
      <c r="O28" s="54">
        <v>1330.21</v>
      </c>
      <c r="P28" s="85">
        <v>6239.81</v>
      </c>
      <c r="Q28" s="109">
        <v>87880.05</v>
      </c>
      <c r="R28" s="52">
        <v>81640.24</v>
      </c>
      <c r="S28" s="54">
        <v>6939.44</v>
      </c>
      <c r="T28" s="201">
        <v>19756.92</v>
      </c>
      <c r="U28" s="52">
        <v>6239.81</v>
      </c>
      <c r="V28" s="54">
        <v>530.38</v>
      </c>
      <c r="W28" s="201">
        <v>1510.03</v>
      </c>
      <c r="X28" s="202">
        <v>87880.05</v>
      </c>
      <c r="Y28" s="249">
        <v>7469.82</v>
      </c>
      <c r="Z28" s="64">
        <v>21266.95</v>
      </c>
    </row>
    <row r="29" spans="1:26" ht="15" thickBot="1">
      <c r="A29" s="20"/>
      <c r="B29" s="21"/>
      <c r="C29" s="22"/>
      <c r="D29" s="10"/>
      <c r="E29" s="42"/>
      <c r="F29" s="44"/>
      <c r="G29" s="50"/>
      <c r="H29" s="50"/>
      <c r="I29" s="50"/>
      <c r="J29" s="50"/>
      <c r="K29" s="94"/>
      <c r="L29" s="56"/>
      <c r="M29" s="106"/>
      <c r="N29" s="12"/>
      <c r="O29" s="12"/>
      <c r="P29" s="12"/>
      <c r="Q29" s="110"/>
      <c r="R29" s="11"/>
      <c r="S29" s="44"/>
      <c r="T29" s="30"/>
      <c r="U29" s="11"/>
      <c r="V29" s="44"/>
      <c r="W29" s="30"/>
      <c r="X29" s="199"/>
      <c r="Y29" s="44"/>
      <c r="Z29" s="30"/>
    </row>
    <row r="30" spans="1:26" ht="15" thickBot="1">
      <c r="A30" s="23"/>
      <c r="B30" s="24"/>
      <c r="C30" s="25" t="s">
        <v>4</v>
      </c>
      <c r="D30" s="28">
        <f aca="true" t="shared" si="0" ref="D30:M30">SUM(D20:D28)</f>
        <v>46498</v>
      </c>
      <c r="E30" s="43">
        <f t="shared" si="0"/>
        <v>448013</v>
      </c>
      <c r="F30" s="46">
        <f t="shared" si="0"/>
        <v>460</v>
      </c>
      <c r="G30" s="46">
        <f t="shared" si="0"/>
        <v>43861</v>
      </c>
      <c r="H30" s="46">
        <f t="shared" si="0"/>
        <v>564</v>
      </c>
      <c r="I30" s="46">
        <f t="shared" si="0"/>
        <v>2637</v>
      </c>
      <c r="J30" s="46">
        <f t="shared" si="0"/>
        <v>2402</v>
      </c>
      <c r="K30" s="61">
        <f t="shared" si="0"/>
        <v>1148325.0100000002</v>
      </c>
      <c r="L30" s="62">
        <f t="shared" si="0"/>
        <v>38277.979999999996</v>
      </c>
      <c r="M30" s="63">
        <f t="shared" si="0"/>
        <v>1186602.99</v>
      </c>
      <c r="N30" s="57">
        <f aca="true" t="shared" si="1" ref="N30:Z30">SUM(N20:N28)</f>
        <v>71451.20000000001</v>
      </c>
      <c r="O30" s="47">
        <f t="shared" si="1"/>
        <v>17862.79</v>
      </c>
      <c r="P30" s="47">
        <f t="shared" si="1"/>
        <v>89313.98999999999</v>
      </c>
      <c r="Q30" s="47">
        <f t="shared" si="1"/>
        <v>1275916.98</v>
      </c>
      <c r="R30" s="61">
        <f t="shared" si="1"/>
        <v>1186602.99</v>
      </c>
      <c r="S30" s="62">
        <f t="shared" si="1"/>
        <v>100861.26</v>
      </c>
      <c r="T30" s="63">
        <f t="shared" si="1"/>
        <v>287157.94999999995</v>
      </c>
      <c r="U30" s="61">
        <f t="shared" si="1"/>
        <v>89313.98999999999</v>
      </c>
      <c r="V30" s="62">
        <f t="shared" si="1"/>
        <v>7591.6900000000005</v>
      </c>
      <c r="W30" s="62">
        <f t="shared" si="1"/>
        <v>21613.979999999996</v>
      </c>
      <c r="X30" s="200">
        <f t="shared" si="1"/>
        <v>1275916.98</v>
      </c>
      <c r="Y30" s="62">
        <f t="shared" si="1"/>
        <v>108452.95000000001</v>
      </c>
      <c r="Z30" s="63">
        <f t="shared" si="1"/>
        <v>308771.93</v>
      </c>
    </row>
    <row r="32" spans="3:25" ht="14.25">
      <c r="C32" s="71"/>
      <c r="F32" s="32"/>
      <c r="G32" s="32"/>
      <c r="H32" s="32"/>
      <c r="I32" s="32"/>
      <c r="J32" s="32"/>
      <c r="K32" s="48"/>
      <c r="L32" s="48"/>
      <c r="M32" s="177"/>
      <c r="N32" s="173"/>
      <c r="O32" s="173"/>
      <c r="P32" s="178"/>
      <c r="Q32" s="179"/>
      <c r="X32" s="173"/>
      <c r="Y32" s="173"/>
    </row>
    <row r="33" spans="4:5" ht="12.75">
      <c r="D33" s="26"/>
      <c r="E33" s="26"/>
    </row>
    <row r="34" spans="17:25" ht="12.75">
      <c r="Q34" s="173"/>
      <c r="X34" s="48"/>
      <c r="Y34" s="48"/>
    </row>
    <row r="35" ht="12.75">
      <c r="Q35" s="173"/>
    </row>
  </sheetData>
  <mergeCells count="26">
    <mergeCell ref="R16:T16"/>
    <mergeCell ref="U16:W16"/>
    <mergeCell ref="A1:Z1"/>
    <mergeCell ref="A2:Z2"/>
    <mergeCell ref="A3:Z3"/>
    <mergeCell ref="A4:Z4"/>
    <mergeCell ref="X16:Z16"/>
    <mergeCell ref="A15:A17"/>
    <mergeCell ref="N16:P16"/>
    <mergeCell ref="K15:Q15"/>
    <mergeCell ref="B15:B17"/>
    <mergeCell ref="C15:C17"/>
    <mergeCell ref="K16:M16"/>
    <mergeCell ref="D16:D17"/>
    <mergeCell ref="F15:G16"/>
    <mergeCell ref="J15:J17"/>
    <mergeCell ref="A11:Z11"/>
    <mergeCell ref="A12:Z12"/>
    <mergeCell ref="A5:Z5"/>
    <mergeCell ref="R15:Z15"/>
    <mergeCell ref="A8:Z8"/>
    <mergeCell ref="A10:Z10"/>
    <mergeCell ref="A9:Z9"/>
    <mergeCell ref="I15:I17"/>
    <mergeCell ref="H15:H17"/>
    <mergeCell ref="E16:E17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geOrder="overThenDown" paperSize="8" scale="63" r:id="rId1"/>
  <headerFooter alignWithMargins="0">
    <oddHeader>&amp;R&amp;"Arial,Grassetto"&amp;14
</oddHeader>
    <oddFooter>&amp;L&amp;F/&amp;A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areafinanziaria</cp:lastModifiedBy>
  <cp:lastPrinted>2006-03-01T08:11:24Z</cp:lastPrinted>
  <dcterms:created xsi:type="dcterms:W3CDTF">1996-11-05T10:16:36Z</dcterms:created>
  <dcterms:modified xsi:type="dcterms:W3CDTF">2006-03-13T08:35:07Z</dcterms:modified>
  <cp:category/>
  <cp:version/>
  <cp:contentType/>
  <cp:contentStatus/>
</cp:coreProperties>
</file>