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Criteri " sheetId="1" r:id="rId1"/>
    <sheet name="Bo" sheetId="2" r:id="rId2"/>
    <sheet name="TOTALI" sheetId="3" r:id="rId3"/>
  </sheets>
  <definedNames>
    <definedName name="_xlnm.Print_Area" localSheetId="1">'Bo'!$A$1:$N$142</definedName>
    <definedName name="_xlnm.Print_Area" localSheetId="0">'Criteri '!$A$1:$O$54</definedName>
    <definedName name="_xlnm.Print_Area" localSheetId="2">'TOTALI'!$A$1:$Z$30</definedName>
    <definedName name="_xlnm.Print_Titles" localSheetId="1">'Bo'!$14:$15</definedName>
  </definedNames>
  <calcPr fullCalcOnLoad="1"/>
</workbook>
</file>

<file path=xl/sharedStrings.xml><?xml version="1.0" encoding="utf-8"?>
<sst xmlns="http://schemas.openxmlformats.org/spreadsheetml/2006/main" count="392" uniqueCount="213">
  <si>
    <t>TOTALI</t>
  </si>
  <si>
    <t>denominazione istituzione scolastica</t>
  </si>
  <si>
    <t>% (A)</t>
  </si>
  <si>
    <t>TOTALE</t>
  </si>
  <si>
    <t>Totali</t>
  </si>
  <si>
    <t>Prov.</t>
  </si>
  <si>
    <t xml:space="preserve">Cittadini stranieri CSA Bologna </t>
  </si>
  <si>
    <t>BO</t>
  </si>
  <si>
    <t>Bologna</t>
  </si>
  <si>
    <t>Ferrara</t>
  </si>
  <si>
    <t>Modena</t>
  </si>
  <si>
    <t>Piacenza</t>
  </si>
  <si>
    <t>Ravenna</t>
  </si>
  <si>
    <t>Rimini</t>
  </si>
  <si>
    <t>cod</t>
  </si>
  <si>
    <t>DENOMINAZIONE</t>
  </si>
  <si>
    <t xml:space="preserve">    S E D E</t>
  </si>
  <si>
    <t>Centro Servizi Amministrativi</t>
  </si>
  <si>
    <t>Forlì</t>
  </si>
  <si>
    <t>Parma</t>
  </si>
  <si>
    <t>Reggio Emilia</t>
  </si>
  <si>
    <t>n° alunni</t>
  </si>
  <si>
    <t>Ministero dell' Istruzione, dell' Università e della Ricerca</t>
  </si>
  <si>
    <t>UFFICIO SCOLASTICO REGIONALE PER L'EMILIA ROMAGNA</t>
  </si>
  <si>
    <t>DIREZIONE GENERALE</t>
  </si>
  <si>
    <t xml:space="preserve">Scuole con Alunni Stranieri =/&gt; 5% </t>
  </si>
  <si>
    <t>n° Scuole</t>
  </si>
  <si>
    <t>tot.stran per ISA</t>
  </si>
  <si>
    <t>tot.Alunni per ISA</t>
  </si>
  <si>
    <t xml:space="preserve"> Stranieri</t>
  </si>
  <si>
    <t>Alunni</t>
  </si>
  <si>
    <t xml:space="preserve"> Alunni </t>
  </si>
  <si>
    <t>IRAP</t>
  </si>
  <si>
    <t xml:space="preserve">  Alunni Stanieri =/&gt;5%</t>
  </si>
  <si>
    <t>LORDO Dipendente</t>
  </si>
  <si>
    <t>ASSEGNAZIONE FONDI</t>
  </si>
  <si>
    <t xml:space="preserve">TOTALE </t>
  </si>
  <si>
    <t>DISPONIBILITA' FINANZIARIA Capitolo 2886 artt. 1,2,3</t>
  </si>
  <si>
    <t>1)</t>
  </si>
  <si>
    <t>2)</t>
  </si>
  <si>
    <t>importo</t>
  </si>
  <si>
    <t>TOTALE RIPARTO</t>
  </si>
  <si>
    <t xml:space="preserve">FINANZIAMENTO PER LE MISURE INCENTIVANTI PER PROGETTI RELATIVI ALLE AREE A RISCHIO, A FORTE PROCESSO IMMIGRATORIO E CONTRO L'EMARGINAZIONE SCOLASTICA </t>
  </si>
  <si>
    <t>CRITERIO 1</t>
  </si>
  <si>
    <t>CRITERIO 2</t>
  </si>
  <si>
    <t>IMPORTO LORDO DIPENDENTE CRITERIO 1</t>
  </si>
  <si>
    <t>IMPORTO LORDO DIPENDENTE CRITERIO 2</t>
  </si>
  <si>
    <t>RIPARTO FONDI</t>
  </si>
  <si>
    <t>QUOTA   I.S.A.</t>
  </si>
  <si>
    <t>n° Scuole con stranieri</t>
  </si>
  <si>
    <t>QUOTA  C.S.A</t>
  </si>
  <si>
    <t xml:space="preserve"> CRITERI DI RIPARTO </t>
  </si>
  <si>
    <t>80%                 totale stranieri</t>
  </si>
  <si>
    <t>20%                   n° Scuole con stranieri</t>
  </si>
  <si>
    <t>valore pro-capite</t>
  </si>
  <si>
    <t>valore per Scuola</t>
  </si>
  <si>
    <t>totale n° stranieri</t>
  </si>
  <si>
    <t>Totale per C.S.A.</t>
  </si>
  <si>
    <t>C.S.A per progetti</t>
  </si>
  <si>
    <t>Ufficio I -  Diritto allo Studio e Sostegno all' Associazionismo</t>
  </si>
  <si>
    <t>Ufficio VI -  Risorse Finanziarie</t>
  </si>
  <si>
    <t>I.C. GRIZZANA MORANDI</t>
  </si>
  <si>
    <t>I.C. VERGATO</t>
  </si>
  <si>
    <t>I.C. CREVALCORE</t>
  </si>
  <si>
    <t>I.C. LOIANO</t>
  </si>
  <si>
    <t>I.C. MARZABOTTO</t>
  </si>
  <si>
    <t>I.C. MONGHIDORO</t>
  </si>
  <si>
    <t>D.D. BUDRIO</t>
  </si>
  <si>
    <t>I.C. PORRETTA TERME</t>
  </si>
  <si>
    <t>D.D. ZOLA PREDOSA</t>
  </si>
  <si>
    <t>I.C. CALDERARA DI RENO</t>
  </si>
  <si>
    <t>I.C. RASTIGNANO</t>
  </si>
  <si>
    <t>I.C. SASSO MARCONI</t>
  </si>
  <si>
    <t>I.C. MONTE SAN PIETRO</t>
  </si>
  <si>
    <t>I.C. ARGELATO</t>
  </si>
  <si>
    <t>I.C. PIANORO</t>
  </si>
  <si>
    <t>I.C. MINERBIO</t>
  </si>
  <si>
    <t>D.D. CASTEL MAGGIORE</t>
  </si>
  <si>
    <t>I.C. CERETOLO</t>
  </si>
  <si>
    <t>I.C. CASTEL MAGGIORE</t>
  </si>
  <si>
    <t>I.C. MONTERENZIO</t>
  </si>
  <si>
    <t>Alunni stranieri &lt;5%</t>
  </si>
  <si>
    <t>Totale per I.S.A.</t>
  </si>
  <si>
    <t>Ufficio I - Diritto allo Studio e Sostegno all' Associazionismo</t>
  </si>
  <si>
    <t>UfficioVI -  Risorse Finanziarie</t>
  </si>
  <si>
    <t>3)</t>
  </si>
  <si>
    <t>CIRCOLARE MINISTERIALE N. 91 DEL 21/12/2005</t>
  </si>
  <si>
    <t xml:space="preserve"> RIPARTO FONDI C.C.N.L 2002/2005 ART.9 - A.S. 2005/2006</t>
  </si>
  <si>
    <t>CRITERI  C.C. INTEGRATIVA REGIONALE DEL 02 marzo 2006</t>
  </si>
  <si>
    <r>
      <t xml:space="preserve"> RIPARTO FONDI   </t>
    </r>
    <r>
      <rPr>
        <b/>
        <i/>
        <sz val="12"/>
        <rFont val="Arial"/>
        <family val="2"/>
      </rPr>
      <t>ANNO SCOLASTICO 2005/2006 - E. F. 2006</t>
    </r>
  </si>
  <si>
    <t>C.C.N.L - COMPARTO SCUOLA 2002-2005  - ART. 9</t>
  </si>
  <si>
    <t>D.D. N. 1 BOLOGNA  (Quartiere PORTO)</t>
  </si>
  <si>
    <t>D.D. N. 10 BOLOGNA  (Quartiere SAN VITALE)</t>
  </si>
  <si>
    <t>D.D. N. 3 BOLOGNA  (Quartiere SARAGOZZA)</t>
  </si>
  <si>
    <t>D.D. N. 5 BOLOGNA  (Quartiere SAVENA)</t>
  </si>
  <si>
    <t>D.D. N. 11 BOLOGNA  (Quartiere BORGO PANIGALE)</t>
  </si>
  <si>
    <t>D.D. CASTEL S.PIETRO TERME</t>
  </si>
  <si>
    <t>D.D. SAN GIOVANNI PERSICETO</t>
  </si>
  <si>
    <t>D.D. N.1 SAN LAZZARO SAVENA</t>
  </si>
  <si>
    <t>D.D. N.13 BOLOGNA  (Quartiere SANTO STEFANO)</t>
  </si>
  <si>
    <t>D.D. N. 8 BOLOGNA  (Quartiere SANTO STEFANO)</t>
  </si>
  <si>
    <t>D.D. N.2 SAN LAZZARO SAVENA</t>
  </si>
  <si>
    <t>I.C. N. 11 VIA BEROALDO  BOLOGNA  (Quartiere SAN DONATO)</t>
  </si>
  <si>
    <t>I.C. N. 15 VIA LOMBARDI  BOLOGNA  (Quartiere NAVILE)</t>
  </si>
  <si>
    <t>I.C. Borgo Tossignano-Casal Fiumanese-Castel del Rio-Fontanelice</t>
  </si>
  <si>
    <t>I.C. N. 3 "LAME"  BOLOGNA  (Quartiere NAVILE)</t>
  </si>
  <si>
    <t>I.C. N. 5 VIA A.DI VINCENZO  BOLOGNA  (Quartiere NAVILE)</t>
  </si>
  <si>
    <t>I.C. N. 1 VIA CAVOUR  IMOLA</t>
  </si>
  <si>
    <t>I.C. N. 16 VICOLO BOLOGNETTI  BOLOGNA  (Quartiere S. STEFANO)</t>
  </si>
  <si>
    <t>I.C. N. 10 VIA A. MORO  BOLOGNA  (Quartiere SAN DONATO)</t>
  </si>
  <si>
    <t>I.C. "DE AMICIS"  ANZOLA EMILIA</t>
  </si>
  <si>
    <t>I.C. BAZZANO - MONTEVEGLIO</t>
  </si>
  <si>
    <t>I.C. CRESPELLANO</t>
  </si>
  <si>
    <t>I.C. N. 1 VIA DE CAROLIS  BOLOGNA  (Quartiere RENO)</t>
  </si>
  <si>
    <t>I.C. SANT'AGATA BOLOGNESE</t>
  </si>
  <si>
    <t>I.C. N. 4 VIA VERNE  BOLOGNA  (Quartiere NAVILE)</t>
  </si>
  <si>
    <t>I.C. CASTELLO DI SERRAVALLE - SAVIGNO</t>
  </si>
  <si>
    <t>I.C. N. 6 VIA Finelli Bologna - sez. SM c/o Conservatorio  (S. Vitale)</t>
  </si>
  <si>
    <t>I.C. CASTEL DI CASIO - GRANAGLIONE</t>
  </si>
  <si>
    <t>I.C. SAN PIETRO IN CASALE - GALLIERA</t>
  </si>
  <si>
    <t>I.C. SAN BENEDETTO VAL DI SAMBRO</t>
  </si>
  <si>
    <t>I.C. CASTIGLIONE DEI PEPOLI - CAMUGNANO</t>
  </si>
  <si>
    <t>I.C. N. 7 VIA SCANDELLARA  BOLOGNA  (Quartiere SAN VITALE)</t>
  </si>
  <si>
    <t>I.C. MOLINELLA</t>
  </si>
  <si>
    <t>I.C. N. 2 VIA CENNI - IMOLA</t>
  </si>
  <si>
    <t>I.C. N. 2 VIA SPERANZA  BOLOGNA  (Quartiere RENO)</t>
  </si>
  <si>
    <t>I.C. N. 13 VIA TOSCANA  BOLOGNA  (Quartiere SAVENA)</t>
  </si>
  <si>
    <t>I.C. VADO - MONZUNO</t>
  </si>
  <si>
    <t>I.C. PIEVE DI CENTO - CASTELLO D'ARGILE</t>
  </si>
  <si>
    <t>I.C. MALALBERGO - BARICELLA</t>
  </si>
  <si>
    <t>I.C. "CROCE" CASALECCHIO DI RENO</t>
  </si>
  <si>
    <t>I.C. "S. D'Acquisto" Gaggio Montano-Castel D'Aiano-Lizzano in Belvedere</t>
  </si>
  <si>
    <t>I.C. N. 3 VIA GIOBERTI  IMOLA - MORDANO</t>
  </si>
  <si>
    <t>I.C. SAN GIORGIO DI PIANO - BENTIVOGLIO</t>
  </si>
  <si>
    <t>I.C. N. 9 VIA LONGO  BOLOGNA  (Quartiere SAVENA)</t>
  </si>
  <si>
    <t>I.C. N. 14 VIA BIANCOLELLI  BOLOGNA  (Quartiere BORGO PANIGALE)</t>
  </si>
  <si>
    <t>I.C. SAN MATTEO DELLA DECIMA</t>
  </si>
  <si>
    <t>I.C. BORGONUOVO DI PONTECCHIO</t>
  </si>
  <si>
    <t>I.C. MEDICINA</t>
  </si>
  <si>
    <t>I.C. DOZZA IMOLESE - CASTEL GUELFO</t>
  </si>
  <si>
    <t>I.C. N. 8 VIA CA' SELVATICA  BOLOGNA  (Quartiere SARAGOZZA)</t>
  </si>
  <si>
    <t>I.C. ZOLA PREDOSA</t>
  </si>
  <si>
    <t>I.C. BUDRIO</t>
  </si>
  <si>
    <t>I.C. "FERRI"  SALA BOLOGNESE</t>
  </si>
  <si>
    <t>I.C. N. 12 VIA BARTOLINI  BOLOGNA  (Quartiere SAVENA)</t>
  </si>
  <si>
    <t>I.C. "CENTRO" CASALECCHIO DI RENO</t>
  </si>
  <si>
    <t>I.C. SAN GIOVANNI IN PERSICETO</t>
  </si>
  <si>
    <t>I.C. GRANAROLO DELL'EMILIA</t>
  </si>
  <si>
    <t>I.C. N. 4 VIA GUICCIARDINI  IMOLA</t>
  </si>
  <si>
    <t>I.C. N. 5 VIA PIRANDELLO  IMOLA</t>
  </si>
  <si>
    <t>I.C. OZZANO DELL'EMILIA</t>
  </si>
  <si>
    <t>I.C. CASTEL SAN PIETRO TERME</t>
  </si>
  <si>
    <t>I.C. N. 6 VIA VILLA CLELIA  IMOLA</t>
  </si>
  <si>
    <t>I.C. CASTENASO</t>
  </si>
  <si>
    <t>I.C. N. 7 VIA PIO IX  IMOLA</t>
  </si>
  <si>
    <t>S.M. "GANDINO"  BOLOGNA</t>
  </si>
  <si>
    <t>S.M. "RODARI - JUSSI"  SAN LAZZARO DI SAVENA</t>
  </si>
  <si>
    <t>S.M. "ROLANDINO  PEPOLI"  BOLOGNA</t>
  </si>
  <si>
    <t>IPIA "FIORAVANTI" BOLOGNA</t>
  </si>
  <si>
    <t>I.I.S. "MANFREDI - TANARI" BOLOGNA</t>
  </si>
  <si>
    <t>I.P.C. E TURISTICO " ALDROVANDI - RUBBIANI" BOLOGNA</t>
  </si>
  <si>
    <t>I.I.S. "CADUTI DELLA DIRETTISSIMA" CASTIGLIONE DEI PEPOLI</t>
  </si>
  <si>
    <t>I.T.I. "BELLUZZI" BOLOGNA</t>
  </si>
  <si>
    <t>IPSAR "BARTOLOMEO SCAPPI" CASTEL SAN PIETRO TERME</t>
  </si>
  <si>
    <t>I.T.C. "LUXEMBURG" BOLOGNA</t>
  </si>
  <si>
    <t>I.I.S. "MALPIGHI" CREVALCORE</t>
  </si>
  <si>
    <t>I.I.S. "BRUNO" BUDRIO</t>
  </si>
  <si>
    <t>I.I.S. "KEYNES" CASTEL MAGGIORE</t>
  </si>
  <si>
    <t>I.I.S. "MONTESSORI - L. DA VINCI" PORRETTA TERME</t>
  </si>
  <si>
    <t>I.I.S. "LUIGI FANTINI" VERGATO</t>
  </si>
  <si>
    <t>I.T.C. "SALVEMINI" CASALECCHIO DI RENO</t>
  </si>
  <si>
    <t>I.I.S. "PAOLINI - CASSIANO" IMOLA</t>
  </si>
  <si>
    <t>LICEO "BASSI" BOLOGNA</t>
  </si>
  <si>
    <t>I.I.S. "CRESCENZI - PACINOTTI" BOLOGNA</t>
  </si>
  <si>
    <t>I.I.S. LICEO ARTISTICO - ISTITUTO D'ARTE</t>
  </si>
  <si>
    <t>I.I.S. "ALBERGHETTI"  IMOLA</t>
  </si>
  <si>
    <t>LICEO "SABIN" BOLOGNA</t>
  </si>
  <si>
    <t>I.I.S. "MATTEI"  SAN LAZZARO DI SAVENA</t>
  </si>
  <si>
    <t>LICEO "COPERNICO" BOLOGNA</t>
  </si>
  <si>
    <t>I.T.I. "ETTORE MAJORANA" SAN LAZZARO DI SAVENA</t>
  </si>
  <si>
    <t>I.I.S. "RAMBALDI - VALERIANI" IMOLA</t>
  </si>
  <si>
    <t>I.I.S. "ARCHIMEDE" SAN GIOVANNI IN PERSICETO</t>
  </si>
  <si>
    <t>I.I.S. "ARRIGO SERPIERI" BOLOGNA</t>
  </si>
  <si>
    <t>LICEO "GALVANI" BOLOGNA</t>
  </si>
  <si>
    <t>LICEO "LEONARDO DA VINCI" CASALECCHIO DI RENO</t>
  </si>
  <si>
    <t>LICEO "FERMI" BOLOGNA</t>
  </si>
  <si>
    <t>LICEO "RIGHI" BOLOGNA</t>
  </si>
  <si>
    <t>I.I.S. "SCARABELLI - GHINI" IMOLA</t>
  </si>
  <si>
    <t>LICEO "MINGHETTI" BOLOGNA</t>
  </si>
  <si>
    <t xml:space="preserve">TOTALE LORDO DIPENDENTE </t>
  </si>
  <si>
    <t>ONERI a CARICO dello STATO</t>
  </si>
  <si>
    <t>Totale lordo dipendente</t>
  </si>
  <si>
    <t>TOTALE            I.S.A. + C.S.A.</t>
  </si>
  <si>
    <t>Alunni stanieri =/&gt;</t>
  </si>
  <si>
    <t>Alunni stranieri &lt;</t>
  </si>
  <si>
    <t>con almeno alunni</t>
  </si>
  <si>
    <t>Scuole con alunni =/&gt;</t>
  </si>
  <si>
    <t xml:space="preserve">Scuole con stranieri  &lt; </t>
  </si>
  <si>
    <t>e almeno</t>
  </si>
  <si>
    <t>alunni stranieri</t>
  </si>
  <si>
    <t>1^</t>
  </si>
  <si>
    <t>CRITERIO</t>
  </si>
  <si>
    <t>2^</t>
  </si>
  <si>
    <t xml:space="preserve">3^ </t>
  </si>
  <si>
    <t xml:space="preserve">CRITERIO  </t>
  </si>
  <si>
    <t xml:space="preserve">importo </t>
  </si>
  <si>
    <t>CRITERI  ACCORDO INTEGRATIVO REGIONALE DEL 2 marzo 2006</t>
  </si>
  <si>
    <t>Cap. 2886 artt.1,2,3</t>
  </si>
  <si>
    <t>Cap. 2887 art. 2</t>
  </si>
  <si>
    <t>Cap. 2888 art. 2</t>
  </si>
  <si>
    <t>RIPARTO FONDI   LORDO DIPENDENTE</t>
  </si>
  <si>
    <t xml:space="preserve">N° Alunni stranieri &gt;=10 in scuole &lt;5% </t>
  </si>
  <si>
    <t>Alunni stranieri &lt;5% con almeno 15 alunni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</si>
</sst>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%"/>
    <numFmt numFmtId="185" formatCode="_-* #,##0.0_-;\-* #,##0.0_-;_-* &quot;-&quot;_-;_-@_-"/>
    <numFmt numFmtId="186" formatCode="_-* #,##0.00_-;\-* #,##0.00_-;_-* &quot;-&quot;_-;_-@_-"/>
    <numFmt numFmtId="187" formatCode="_-* #,##0.000_-;\-* #,##0.000_-;_-* &quot;-&quot;_-;_-@_-"/>
    <numFmt numFmtId="188" formatCode="_-* #,##0.0000_-;\-* #,##0.0000_-;_-* &quot;-&quot;_-;_-@_-"/>
    <numFmt numFmtId="189" formatCode="0.000"/>
    <numFmt numFmtId="190" formatCode="_-* #,##0.000_-;\-* #,##0.000_-;_-* &quot;-&quot;???_-;_-@_-"/>
    <numFmt numFmtId="191" formatCode="0.0"/>
    <numFmt numFmtId="192" formatCode="_-* #,##0.00_-;\-* #,##0.00_-;_-* &quot;-&quot;???_-;_-@_-"/>
    <numFmt numFmtId="193" formatCode="[$€-2]\ #,##0.00;[Red]\-[$€-2]\ #,##0.00"/>
    <numFmt numFmtId="194" formatCode="_-[$€-2]\ * #,##0_-;\-[$€-2]\ * #,##0_-;_-[$€-2]\ * &quot;-&quot;_-;_-@_-"/>
    <numFmt numFmtId="195" formatCode="_-[$€-2]\ * #,##0.00_-;\-[$€-2]\ * #,##0.00_-;_-[$€-2]\ * &quot;-&quot;??_-"/>
    <numFmt numFmtId="196" formatCode="_-[$€-2]\ * #,##0.0_-;\-[$€-2]\ * #,##0.0_-;_-[$€-2]\ * &quot;-&quot;_-;_-@_-"/>
    <numFmt numFmtId="197" formatCode="_-[$€-2]\ * #,##0.00_-;\-[$€-2]\ * #,##0.00_-;_-[$€-2]\ * &quot;-&quot;_-;_-@_-"/>
    <numFmt numFmtId="198" formatCode="0.000000"/>
    <numFmt numFmtId="199" formatCode="0.00000"/>
    <numFmt numFmtId="200" formatCode="0.0000"/>
    <numFmt numFmtId="201" formatCode="_-[$€-2]\ * #,##0.00_-;\-[$€-2]\ * #,##0.00_-;_-[$€-2]\ * &quot;-&quot;??_-;_-@_-"/>
    <numFmt numFmtId="202" formatCode="_-* #,##0.00\ [$€-1]_-;\-* #,##0.00\ [$€-1]_-;_-* &quot;-&quot;??\ [$€-1]_-;_-@_-"/>
    <numFmt numFmtId="203" formatCode="_-* #,##0.0_-;\-* #,##0.0_-;_-* &quot;-&quot;??_-;_-@_-"/>
    <numFmt numFmtId="204" formatCode="_-* #,##0_-;\-* #,##0_-;_-* &quot;-&quot;??_-;_-@_-"/>
    <numFmt numFmtId="205" formatCode="0.0000000"/>
    <numFmt numFmtId="206" formatCode="_-[$€-2]\ * #,##0.000_-;\-[$€-2]\ * #,##0.000_-;_-[$€-2]\ * &quot;-&quot;??_-"/>
    <numFmt numFmtId="207" formatCode="_-[$€-2]\ * #,##0.0000_-;\-[$€-2]\ * #,##0.0000_-;_-[$€-2]\ * &quot;-&quot;??_-"/>
    <numFmt numFmtId="208" formatCode="_-[$€-2]\ * #,##0.00000_-;\-[$€-2]\ * #,##0.00000_-;_-[$€-2]\ * &quot;-&quot;??_-"/>
    <numFmt numFmtId="209" formatCode="_-[$€-2]\ * #,##0.000000_-;\-[$€-2]\ * #,##0.000000_-;_-[$€-2]\ * &quot;-&quot;??_-"/>
    <numFmt numFmtId="210" formatCode="_-[$€-2]\ * #,##0.0000000_-;\-[$€-2]\ * #,##0.0000000_-;_-[$€-2]\ * &quot;-&quot;??_-"/>
    <numFmt numFmtId="211" formatCode="_-[$€-2]\ * #,##0.00000000_-;\-[$€-2]\ * #,##0.00000000_-;_-[$€-2]\ * &quot;-&quot;??_-"/>
    <numFmt numFmtId="212" formatCode="_-[$€-2]\ * #,##0.000_-;\-[$€-2]\ * #,##0.000_-;_-[$€-2]\ * &quot;-&quot;_-;_-@_-"/>
    <numFmt numFmtId="213" formatCode="_-[$€-2]\ * #,##0.0000_-;\-[$€-2]\ * #,##0.0000_-;_-[$€-2]\ * &quot;-&quot;_-;_-@_-"/>
    <numFmt numFmtId="214" formatCode="#,##0.00_ ;\-#,##0.00\ "/>
  </numFmts>
  <fonts count="27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2"/>
      <name val="Edwardian Script ITC"/>
      <family val="4"/>
    </font>
    <font>
      <b/>
      <i/>
      <u val="single"/>
      <sz val="10"/>
      <name val="Arial"/>
      <family val="2"/>
    </font>
    <font>
      <sz val="11"/>
      <color indexed="8"/>
      <name val="Arial"/>
      <family val="0"/>
    </font>
    <font>
      <sz val="10"/>
      <color indexed="8"/>
      <name val="MS Sans Serif"/>
      <family val="0"/>
    </font>
    <font>
      <b/>
      <sz val="11"/>
      <name val="Times New Roman"/>
      <family val="1"/>
    </font>
    <font>
      <i/>
      <sz val="10"/>
      <name val="Arial"/>
      <family val="2"/>
    </font>
    <font>
      <b/>
      <i/>
      <sz val="20"/>
      <name val="Monotype Corsiva"/>
      <family val="4"/>
    </font>
    <font>
      <b/>
      <i/>
      <sz val="12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41" fontId="4" fillId="0" borderId="0" xfId="0" applyNumberFormat="1" applyFont="1" applyAlignment="1">
      <alignment/>
    </xf>
    <xf numFmtId="41" fontId="0" fillId="0" borderId="8" xfId="17" applyBorder="1" applyAlignment="1">
      <alignment/>
    </xf>
    <xf numFmtId="41" fontId="4" fillId="0" borderId="15" xfId="0" applyNumberFormat="1" applyFont="1" applyBorder="1" applyAlignment="1">
      <alignment/>
    </xf>
    <xf numFmtId="41" fontId="0" fillId="0" borderId="5" xfId="17" applyBorder="1" applyAlignment="1">
      <alignment/>
    </xf>
    <xf numFmtId="0" fontId="0" fillId="0" borderId="4" xfId="0" applyBorder="1" applyAlignment="1">
      <alignment/>
    </xf>
    <xf numFmtId="41" fontId="9" fillId="0" borderId="16" xfId="17" applyFont="1" applyFill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41" fontId="0" fillId="0" borderId="9" xfId="17" applyBorder="1" applyAlignment="1">
      <alignment/>
    </xf>
    <xf numFmtId="41" fontId="0" fillId="0" borderId="18" xfId="17" applyBorder="1" applyAlignment="1">
      <alignment/>
    </xf>
    <xf numFmtId="0" fontId="0" fillId="0" borderId="19" xfId="0" applyBorder="1" applyAlignment="1">
      <alignment/>
    </xf>
    <xf numFmtId="41" fontId="4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41" fontId="0" fillId="0" borderId="22" xfId="17" applyBorder="1" applyAlignment="1">
      <alignment/>
    </xf>
    <xf numFmtId="41" fontId="4" fillId="0" borderId="23" xfId="0" applyNumberFormat="1" applyFont="1" applyBorder="1" applyAlignment="1">
      <alignment/>
    </xf>
    <xf numFmtId="186" fontId="4" fillId="0" borderId="24" xfId="0" applyNumberFormat="1" applyFont="1" applyBorder="1" applyAlignment="1">
      <alignment/>
    </xf>
    <xf numFmtId="4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 horizontal="center"/>
    </xf>
    <xf numFmtId="186" fontId="0" fillId="0" borderId="5" xfId="17" applyNumberFormat="1" applyBorder="1" applyAlignment="1">
      <alignment/>
    </xf>
    <xf numFmtId="41" fontId="0" fillId="0" borderId="26" xfId="17" applyBorder="1" applyAlignment="1">
      <alignment/>
    </xf>
    <xf numFmtId="186" fontId="0" fillId="0" borderId="26" xfId="17" applyNumberFormat="1" applyBorder="1" applyAlignment="1">
      <alignment/>
    </xf>
    <xf numFmtId="186" fontId="0" fillId="0" borderId="8" xfId="17" applyNumberFormat="1" applyBorder="1" applyAlignment="1">
      <alignment/>
    </xf>
    <xf numFmtId="186" fontId="0" fillId="0" borderId="21" xfId="17" applyNumberFormat="1" applyBorder="1" applyAlignment="1">
      <alignment/>
    </xf>
    <xf numFmtId="186" fontId="4" fillId="0" borderId="14" xfId="0" applyNumberFormat="1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186" fontId="4" fillId="0" borderId="28" xfId="0" applyNumberFormat="1" applyFont="1" applyBorder="1" applyAlignment="1">
      <alignment/>
    </xf>
    <xf numFmtId="186" fontId="4" fillId="0" borderId="16" xfId="0" applyNumberFormat="1" applyFont="1" applyBorder="1" applyAlignment="1">
      <alignment/>
    </xf>
    <xf numFmtId="186" fontId="4" fillId="0" borderId="29" xfId="0" applyNumberFormat="1" applyFont="1" applyBorder="1" applyAlignment="1">
      <alignment/>
    </xf>
    <xf numFmtId="43" fontId="0" fillId="0" borderId="7" xfId="0" applyNumberFormat="1" applyBorder="1" applyAlignment="1">
      <alignment/>
    </xf>
    <xf numFmtId="0" fontId="5" fillId="0" borderId="8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1" fontId="0" fillId="0" borderId="0" xfId="0" applyNumberFormat="1" applyAlignment="1">
      <alignment/>
    </xf>
    <xf numFmtId="0" fontId="10" fillId="0" borderId="0" xfId="0" applyFont="1" applyFill="1" applyBorder="1" applyAlignment="1">
      <alignment/>
    </xf>
    <xf numFmtId="187" fontId="9" fillId="0" borderId="0" xfId="17" applyNumberFormat="1" applyFont="1" applyAlignment="1">
      <alignment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right"/>
    </xf>
    <xf numFmtId="190" fontId="16" fillId="0" borderId="0" xfId="0" applyNumberFormat="1" applyFont="1" applyAlignment="1">
      <alignment/>
    </xf>
    <xf numFmtId="193" fontId="0" fillId="0" borderId="0" xfId="0" applyNumberFormat="1" applyAlignment="1">
      <alignment/>
    </xf>
    <xf numFmtId="195" fontId="4" fillId="0" borderId="0" xfId="15" applyFont="1" applyAlignment="1">
      <alignment/>
    </xf>
    <xf numFmtId="195" fontId="16" fillId="0" borderId="0" xfId="15" applyFont="1" applyAlignment="1">
      <alignment/>
    </xf>
    <xf numFmtId="197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187" fontId="3" fillId="0" borderId="0" xfId="17" applyNumberFormat="1" applyFont="1" applyAlignment="1">
      <alignment/>
    </xf>
    <xf numFmtId="186" fontId="0" fillId="0" borderId="25" xfId="17" applyNumberFormat="1" applyBorder="1" applyAlignment="1">
      <alignment/>
    </xf>
    <xf numFmtId="186" fontId="4" fillId="0" borderId="9" xfId="17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2" fillId="2" borderId="3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186" fontId="0" fillId="0" borderId="3" xfId="17" applyNumberFormat="1" applyBorder="1" applyAlignment="1">
      <alignment/>
    </xf>
    <xf numFmtId="195" fontId="4" fillId="0" borderId="0" xfId="15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4" fillId="0" borderId="0" xfId="15" applyNumberFormat="1" applyFont="1" applyFill="1" applyBorder="1" applyAlignment="1">
      <alignment horizontal="center" vertical="center"/>
    </xf>
    <xf numFmtId="201" fontId="0" fillId="0" borderId="0" xfId="0" applyNumberFormat="1" applyAlignment="1">
      <alignment/>
    </xf>
    <xf numFmtId="195" fontId="4" fillId="0" borderId="0" xfId="0" applyNumberFormat="1" applyFont="1" applyAlignment="1">
      <alignment/>
    </xf>
    <xf numFmtId="0" fontId="21" fillId="0" borderId="0" xfId="0" applyFont="1" applyAlignment="1">
      <alignment horizontal="center" vertical="center" wrapText="1"/>
    </xf>
    <xf numFmtId="9" fontId="4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1" fontId="10" fillId="0" borderId="0" xfId="17" applyFont="1" applyAlignment="1">
      <alignment horizontal="right"/>
    </xf>
    <xf numFmtId="9" fontId="5" fillId="0" borderId="31" xfId="0" applyNumberFormat="1" applyFont="1" applyBorder="1" applyAlignment="1">
      <alignment horizontal="center" vertical="center" wrapText="1"/>
    </xf>
    <xf numFmtId="186" fontId="4" fillId="0" borderId="7" xfId="17" applyNumberFormat="1" applyFont="1" applyBorder="1" applyAlignment="1">
      <alignment/>
    </xf>
    <xf numFmtId="186" fontId="4" fillId="0" borderId="4" xfId="17" applyNumberFormat="1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195" fontId="4" fillId="0" borderId="0" xfId="15" applyFont="1" applyAlignment="1">
      <alignment horizontal="right"/>
    </xf>
    <xf numFmtId="186" fontId="4" fillId="0" borderId="7" xfId="0" applyNumberFormat="1" applyFont="1" applyBorder="1" applyAlignment="1">
      <alignment/>
    </xf>
    <xf numFmtId="0" fontId="4" fillId="0" borderId="32" xfId="0" applyFont="1" applyBorder="1" applyAlignment="1">
      <alignment/>
    </xf>
    <xf numFmtId="9" fontId="0" fillId="0" borderId="33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186" fontId="0" fillId="0" borderId="0" xfId="17" applyNumberFormat="1" applyAlignment="1">
      <alignment/>
    </xf>
    <xf numFmtId="195" fontId="0" fillId="0" borderId="0" xfId="15" applyFill="1" applyBorder="1" applyAlignment="1">
      <alignment/>
    </xf>
    <xf numFmtId="41" fontId="0" fillId="0" borderId="0" xfId="17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 wrapText="1"/>
    </xf>
    <xf numFmtId="41" fontId="4" fillId="0" borderId="0" xfId="17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195" fontId="3" fillId="0" borderId="0" xfId="0" applyNumberFormat="1" applyFont="1" applyAlignment="1">
      <alignment/>
    </xf>
    <xf numFmtId="0" fontId="7" fillId="0" borderId="0" xfId="0" applyFont="1" applyAlignment="1">
      <alignment horizontal="left" vertical="center" wrapText="1"/>
    </xf>
    <xf numFmtId="201" fontId="16" fillId="0" borderId="0" xfId="0" applyNumberFormat="1" applyFont="1" applyAlignment="1">
      <alignment/>
    </xf>
    <xf numFmtId="197" fontId="0" fillId="0" borderId="0" xfId="17" applyNumberFormat="1" applyAlignment="1">
      <alignment/>
    </xf>
    <xf numFmtId="197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97" fontId="3" fillId="0" borderId="22" xfId="17" applyNumberFormat="1" applyFont="1" applyBorder="1" applyAlignment="1">
      <alignment/>
    </xf>
    <xf numFmtId="0" fontId="5" fillId="0" borderId="5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41" fontId="0" fillId="0" borderId="7" xfId="17" applyBorder="1" applyAlignment="1">
      <alignment/>
    </xf>
    <xf numFmtId="186" fontId="0" fillId="0" borderId="5" xfId="17" applyNumberFormat="1" applyBorder="1" applyAlignment="1">
      <alignment/>
    </xf>
    <xf numFmtId="186" fontId="0" fillId="0" borderId="7" xfId="17" applyNumberFormat="1" applyBorder="1" applyAlignment="1">
      <alignment/>
    </xf>
    <xf numFmtId="0" fontId="1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97" fontId="0" fillId="0" borderId="0" xfId="0" applyNumberFormat="1" applyAlignment="1">
      <alignment horizontal="center" vertical="center"/>
    </xf>
    <xf numFmtId="10" fontId="0" fillId="0" borderId="9" xfId="19" applyNumberFormat="1" applyFill="1" applyBorder="1" applyAlignment="1">
      <alignment/>
    </xf>
    <xf numFmtId="10" fontId="9" fillId="0" borderId="23" xfId="19" applyNumberFormat="1" applyFont="1" applyFill="1" applyBorder="1" applyAlignment="1">
      <alignment/>
    </xf>
    <xf numFmtId="0" fontId="2" fillId="2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41" fontId="0" fillId="0" borderId="45" xfId="17" applyBorder="1" applyAlignment="1">
      <alignment/>
    </xf>
    <xf numFmtId="41" fontId="9" fillId="0" borderId="24" xfId="17" applyFont="1" applyFill="1" applyBorder="1" applyAlignment="1">
      <alignment/>
    </xf>
    <xf numFmtId="186" fontId="9" fillId="0" borderId="24" xfId="17" applyNumberFormat="1" applyFont="1" applyFill="1" applyBorder="1" applyAlignment="1">
      <alignment/>
    </xf>
    <xf numFmtId="0" fontId="1" fillId="0" borderId="39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wrapText="1"/>
    </xf>
    <xf numFmtId="0" fontId="10" fillId="2" borderId="47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186" fontId="0" fillId="0" borderId="41" xfId="17" applyNumberFormat="1" applyFill="1" applyBorder="1" applyAlignment="1">
      <alignment/>
    </xf>
    <xf numFmtId="0" fontId="2" fillId="0" borderId="49" xfId="0" applyFont="1" applyFill="1" applyBorder="1" applyAlignment="1">
      <alignment horizontal="center" vertical="center" wrapText="1"/>
    </xf>
    <xf numFmtId="197" fontId="3" fillId="0" borderId="0" xfId="0" applyNumberFormat="1" applyFont="1" applyAlignment="1">
      <alignment horizontal="center" vertical="center"/>
    </xf>
    <xf numFmtId="195" fontId="3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20" fillId="3" borderId="5" xfId="0" applyNumberFormat="1" applyFont="1" applyFill="1" applyBorder="1" applyAlignment="1">
      <alignment horizontal="center" vertical="center" wrapText="1"/>
    </xf>
    <xf numFmtId="43" fontId="0" fillId="0" borderId="0" xfId="16" applyAlignment="1">
      <alignment/>
    </xf>
    <xf numFmtId="0" fontId="0" fillId="2" borderId="3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195" fontId="4" fillId="3" borderId="22" xfId="15" applyNumberFormat="1" applyFont="1" applyFill="1" applyBorder="1" applyAlignment="1">
      <alignment/>
    </xf>
    <xf numFmtId="43" fontId="4" fillId="0" borderId="0" xfId="0" applyNumberFormat="1" applyFont="1" applyAlignment="1">
      <alignment/>
    </xf>
    <xf numFmtId="43" fontId="4" fillId="0" borderId="0" xfId="16" applyFont="1" applyAlignment="1">
      <alignment/>
    </xf>
    <xf numFmtId="43" fontId="16" fillId="0" borderId="0" xfId="0" applyNumberFormat="1" applyFont="1" applyAlignment="1">
      <alignment/>
    </xf>
    <xf numFmtId="195" fontId="9" fillId="0" borderId="0" xfId="15" applyFont="1" applyAlignment="1">
      <alignment horizontal="right"/>
    </xf>
    <xf numFmtId="0" fontId="0" fillId="0" borderId="0" xfId="0" applyAlignment="1">
      <alignment horizontal="left" vertical="center"/>
    </xf>
    <xf numFmtId="201" fontId="1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0" fontId="2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4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4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50" xfId="0" applyFont="1" applyBorder="1" applyAlignment="1">
      <alignment/>
    </xf>
    <xf numFmtId="0" fontId="5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2" fontId="20" fillId="3" borderId="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1" fillId="0" borderId="17" xfId="16" applyFont="1" applyBorder="1" applyAlignment="1">
      <alignment horizontal="center" vertical="center" wrapText="1"/>
    </xf>
    <xf numFmtId="43" fontId="1" fillId="0" borderId="39" xfId="16" applyFont="1" applyFill="1" applyBorder="1" applyAlignment="1">
      <alignment horizontal="center" vertical="center"/>
    </xf>
    <xf numFmtId="43" fontId="1" fillId="0" borderId="27" xfId="16" applyFont="1" applyBorder="1" applyAlignment="1">
      <alignment horizontal="center" vertical="center" wrapText="1"/>
    </xf>
    <xf numFmtId="43" fontId="1" fillId="0" borderId="1" xfId="16" applyFont="1" applyBorder="1" applyAlignment="1">
      <alignment horizontal="center" vertical="center"/>
    </xf>
    <xf numFmtId="43" fontId="1" fillId="0" borderId="5" xfId="16" applyFont="1" applyBorder="1" applyAlignment="1">
      <alignment horizontal="center" vertical="center" wrapText="1"/>
    </xf>
    <xf numFmtId="43" fontId="1" fillId="0" borderId="40" xfId="16" applyFont="1" applyFill="1" applyBorder="1" applyAlignment="1">
      <alignment horizontal="center" vertical="center" wrapText="1"/>
    </xf>
    <xf numFmtId="43" fontId="1" fillId="0" borderId="38" xfId="16" applyFont="1" applyFill="1" applyBorder="1" applyAlignment="1">
      <alignment horizontal="center" vertical="center" wrapText="1"/>
    </xf>
    <xf numFmtId="43" fontId="0" fillId="0" borderId="5" xfId="16" applyBorder="1" applyAlignment="1">
      <alignment/>
    </xf>
    <xf numFmtId="43" fontId="0" fillId="0" borderId="26" xfId="16" applyBorder="1" applyAlignment="1">
      <alignment/>
    </xf>
    <xf numFmtId="43" fontId="0" fillId="0" borderId="7" xfId="16" applyBorder="1" applyAlignment="1">
      <alignment/>
    </xf>
    <xf numFmtId="43" fontId="0" fillId="0" borderId="8" xfId="16" applyBorder="1" applyAlignment="1">
      <alignment/>
    </xf>
    <xf numFmtId="43" fontId="0" fillId="0" borderId="2" xfId="16" applyBorder="1" applyAlignment="1">
      <alignment/>
    </xf>
    <xf numFmtId="43" fontId="0" fillId="0" borderId="31" xfId="16" applyBorder="1" applyAlignment="1">
      <alignment/>
    </xf>
    <xf numFmtId="43" fontId="0" fillId="0" borderId="11" xfId="16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186" fontId="4" fillId="0" borderId="52" xfId="0" applyNumberFormat="1" applyFont="1" applyBorder="1" applyAlignment="1">
      <alignment/>
    </xf>
    <xf numFmtId="186" fontId="0" fillId="0" borderId="7" xfId="17" applyNumberFormat="1" applyBorder="1" applyAlignment="1">
      <alignment/>
    </xf>
    <xf numFmtId="43" fontId="0" fillId="0" borderId="41" xfId="0" applyNumberFormat="1" applyBorder="1" applyAlignment="1">
      <alignment/>
    </xf>
    <xf numFmtId="0" fontId="7" fillId="0" borderId="50" xfId="0" applyFont="1" applyBorder="1" applyAlignment="1">
      <alignment horizontal="center" vertical="center"/>
    </xf>
    <xf numFmtId="214" fontId="0" fillId="0" borderId="0" xfId="17" applyNumberForma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53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3" fontId="1" fillId="0" borderId="54" xfId="16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4" xfId="0" applyFont="1" applyBorder="1" applyAlignment="1">
      <alignment vertical="center"/>
    </xf>
    <xf numFmtId="9" fontId="2" fillId="3" borderId="45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center" vertical="center" wrapText="1"/>
    </xf>
    <xf numFmtId="9" fontId="2" fillId="0" borderId="55" xfId="0" applyNumberFormat="1" applyFont="1" applyFill="1" applyBorder="1" applyAlignment="1">
      <alignment horizontal="center" vertical="center" wrapText="1"/>
    </xf>
    <xf numFmtId="201" fontId="16" fillId="0" borderId="22" xfId="17" applyNumberFormat="1" applyFont="1" applyBorder="1" applyAlignment="1">
      <alignment/>
    </xf>
    <xf numFmtId="186" fontId="0" fillId="0" borderId="51" xfId="17" applyNumberFormat="1" applyFill="1" applyBorder="1" applyAlignment="1">
      <alignment/>
    </xf>
    <xf numFmtId="186" fontId="0" fillId="0" borderId="21" xfId="17" applyNumberFormat="1" applyFill="1" applyBorder="1" applyAlignment="1">
      <alignment/>
    </xf>
    <xf numFmtId="9" fontId="0" fillId="0" borderId="0" xfId="0" applyNumberForma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horizontal="left" vertical="center" wrapText="1"/>
    </xf>
    <xf numFmtId="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9" fontId="0" fillId="0" borderId="0" xfId="0" applyNumberFormat="1" applyFill="1" applyAlignment="1">
      <alignment horizontal="left"/>
    </xf>
    <xf numFmtId="9" fontId="0" fillId="3" borderId="0" xfId="0" applyNumberFormat="1" applyFill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3" borderId="0" xfId="0" applyFont="1" applyFill="1" applyAlignment="1">
      <alignment/>
    </xf>
    <xf numFmtId="9" fontId="4" fillId="3" borderId="0" xfId="0" applyNumberFormat="1" applyFont="1" applyFill="1" applyAlignment="1">
      <alignment/>
    </xf>
    <xf numFmtId="9" fontId="4" fillId="0" borderId="0" xfId="0" applyNumberFormat="1" applyFont="1" applyFill="1" applyAlignment="1">
      <alignment/>
    </xf>
    <xf numFmtId="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9" fontId="0" fillId="0" borderId="0" xfId="0" applyNumberFormat="1" applyFill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86" fontId="7" fillId="0" borderId="61" xfId="17" applyNumberFormat="1" applyFont="1" applyBorder="1" applyAlignment="1">
      <alignment/>
    </xf>
    <xf numFmtId="186" fontId="7" fillId="0" borderId="60" xfId="17" applyNumberFormat="1" applyFont="1" applyBorder="1" applyAlignment="1">
      <alignment/>
    </xf>
    <xf numFmtId="186" fontId="7" fillId="0" borderId="59" xfId="17" applyNumberFormat="1" applyFont="1" applyBorder="1" applyAlignment="1">
      <alignment/>
    </xf>
    <xf numFmtId="0" fontId="0" fillId="0" borderId="58" xfId="0" applyBorder="1" applyAlignment="1">
      <alignment/>
    </xf>
    <xf numFmtId="43" fontId="1" fillId="0" borderId="56" xfId="16" applyFont="1" applyBorder="1" applyAlignment="1">
      <alignment horizontal="center" vertical="center" wrapText="1"/>
    </xf>
    <xf numFmtId="43" fontId="1" fillId="0" borderId="60" xfId="16" applyFont="1" applyBorder="1" applyAlignment="1">
      <alignment horizontal="center" vertical="center" wrapText="1"/>
    </xf>
    <xf numFmtId="43" fontId="1" fillId="0" borderId="58" xfId="16" applyFont="1" applyBorder="1" applyAlignment="1">
      <alignment horizontal="center" vertical="center" wrapText="1"/>
    </xf>
    <xf numFmtId="43" fontId="0" fillId="0" borderId="26" xfId="0" applyNumberFormat="1" applyBorder="1" applyAlignment="1">
      <alignment/>
    </xf>
    <xf numFmtId="0" fontId="0" fillId="2" borderId="62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 wrapText="1"/>
    </xf>
    <xf numFmtId="1" fontId="0" fillId="0" borderId="44" xfId="19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2" fontId="10" fillId="0" borderId="29" xfId="0" applyNumberFormat="1" applyFont="1" applyBorder="1" applyAlignment="1">
      <alignment horizontal="center"/>
    </xf>
    <xf numFmtId="0" fontId="0" fillId="2" borderId="63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9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95" fontId="4" fillId="3" borderId="38" xfId="15" applyNumberFormat="1" applyFont="1" applyFill="1" applyBorder="1" applyAlignment="1">
      <alignment horizontal="center" vertical="center"/>
    </xf>
    <xf numFmtId="195" fontId="4" fillId="3" borderId="26" xfId="1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9" fontId="0" fillId="0" borderId="0" xfId="0" applyNumberFormat="1" applyAlignment="1">
      <alignment horizontal="center" vertical="center"/>
    </xf>
    <xf numFmtId="195" fontId="10" fillId="0" borderId="0" xfId="15" applyFont="1" applyAlignment="1">
      <alignment horizontal="center" vertical="center"/>
    </xf>
    <xf numFmtId="0" fontId="0" fillId="0" borderId="0" xfId="0" applyAlignment="1">
      <alignment horizontal="center"/>
    </xf>
    <xf numFmtId="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95" fontId="9" fillId="0" borderId="0" xfId="15" applyFont="1" applyAlignment="1">
      <alignment horizontal="right"/>
    </xf>
    <xf numFmtId="195" fontId="9" fillId="0" borderId="0" xfId="15" applyFont="1" applyFill="1" applyBorder="1" applyAlignment="1">
      <alignment horizontal="right"/>
    </xf>
    <xf numFmtId="201" fontId="0" fillId="0" borderId="0" xfId="17" applyNumberFormat="1" applyAlignment="1">
      <alignment horizontal="right" vertical="center"/>
    </xf>
    <xf numFmtId="197" fontId="0" fillId="0" borderId="0" xfId="0" applyNumberForma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5" fillId="0" borderId="28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0" fillId="0" borderId="64" xfId="0" applyBorder="1" applyAlignment="1">
      <alignment horizontal="center" vertical="center"/>
    </xf>
    <xf numFmtId="2" fontId="13" fillId="2" borderId="27" xfId="18" applyNumberFormat="1" applyFont="1" applyFill="1" applyBorder="1" applyAlignment="1">
      <alignment horizontal="center" vertical="center" wrapText="1"/>
      <protection/>
    </xf>
    <xf numFmtId="2" fontId="13" fillId="2" borderId="17" xfId="18" applyNumberFormat="1" applyFont="1" applyFill="1" applyBorder="1" applyAlignment="1">
      <alignment horizontal="center" vertical="center" wrapText="1"/>
      <protection/>
    </xf>
    <xf numFmtId="1" fontId="0" fillId="0" borderId="40" xfId="19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1" fontId="0" fillId="0" borderId="39" xfId="17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13" fillId="2" borderId="65" xfId="19" applyFont="1" applyFill="1" applyBorder="1" applyAlignment="1">
      <alignment horizontal="center" vertical="center" wrapText="1"/>
    </xf>
    <xf numFmtId="9" fontId="13" fillId="2" borderId="66" xfId="19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2" fontId="13" fillId="2" borderId="1" xfId="18" applyNumberFormat="1" applyFont="1" applyFill="1" applyBorder="1" applyAlignment="1">
      <alignment horizontal="center" vertical="center" wrapText="1"/>
      <protection/>
    </xf>
    <xf numFmtId="2" fontId="13" fillId="2" borderId="30" xfId="18" applyNumberFormat="1" applyFont="1" applyFill="1" applyBorder="1" applyAlignment="1">
      <alignment horizontal="center" vertical="center" wrapText="1"/>
      <protection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2" xfId="0" applyBorder="1" applyAlignment="1">
      <alignment horizontal="center"/>
    </xf>
  </cellXfs>
  <cellStyles count="8">
    <cellStyle name="Normal" xfId="0"/>
    <cellStyle name="Euro" xfId="15"/>
    <cellStyle name="Comma" xfId="16"/>
    <cellStyle name="Comma [0]" xfId="17"/>
    <cellStyle name="Normale_Dati02-03ImmigratiScuoleStatali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41</xdr:row>
      <xdr:rowOff>38100</xdr:rowOff>
    </xdr:from>
    <xdr:to>
      <xdr:col>12</xdr:col>
      <xdr:colOff>523875</xdr:colOff>
      <xdr:row>41</xdr:row>
      <xdr:rowOff>133350</xdr:rowOff>
    </xdr:to>
    <xdr:sp>
      <xdr:nvSpPr>
        <xdr:cNvPr id="1" name="Line 2"/>
        <xdr:cNvSpPr>
          <a:spLocks/>
        </xdr:cNvSpPr>
      </xdr:nvSpPr>
      <xdr:spPr>
        <a:xfrm>
          <a:off x="8686800" y="74866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46</xdr:row>
      <xdr:rowOff>47625</xdr:rowOff>
    </xdr:from>
    <xdr:to>
      <xdr:col>12</xdr:col>
      <xdr:colOff>523875</xdr:colOff>
      <xdr:row>47</xdr:row>
      <xdr:rowOff>0</xdr:rowOff>
    </xdr:to>
    <xdr:sp>
      <xdr:nvSpPr>
        <xdr:cNvPr id="2" name="Line 3"/>
        <xdr:cNvSpPr>
          <a:spLocks/>
        </xdr:cNvSpPr>
      </xdr:nvSpPr>
      <xdr:spPr>
        <a:xfrm>
          <a:off x="8686800" y="83058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8</xdr:col>
      <xdr:colOff>114300</xdr:colOff>
      <xdr:row>17</xdr:row>
      <xdr:rowOff>0</xdr:rowOff>
    </xdr:to>
    <xdr:sp>
      <xdr:nvSpPr>
        <xdr:cNvPr id="3" name="AutoShape 6"/>
        <xdr:cNvSpPr>
          <a:spLocks/>
        </xdr:cNvSpPr>
      </xdr:nvSpPr>
      <xdr:spPr>
        <a:xfrm>
          <a:off x="5295900" y="2990850"/>
          <a:ext cx="952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workbookViewId="0" topLeftCell="A1">
      <selection activeCell="L49" sqref="L49"/>
    </sheetView>
  </sheetViews>
  <sheetFormatPr defaultColWidth="9.140625" defaultRowHeight="12.75"/>
  <cols>
    <col min="1" max="1" width="6.140625" style="0" customWidth="1"/>
    <col min="2" max="2" width="5.28125" style="0" customWidth="1"/>
    <col min="3" max="3" width="21.00390625" style="0" customWidth="1"/>
    <col min="4" max="4" width="4.7109375" style="0" bestFit="1" customWidth="1"/>
    <col min="5" max="5" width="9.57421875" style="0" bestFit="1" customWidth="1"/>
    <col min="6" max="6" width="3.00390625" style="0" bestFit="1" customWidth="1"/>
    <col min="7" max="7" width="14.8515625" style="0" bestFit="1" customWidth="1"/>
    <col min="8" max="8" width="14.57421875" style="0" bestFit="1" customWidth="1"/>
    <col min="9" max="9" width="3.28125" style="0" bestFit="1" customWidth="1"/>
    <col min="10" max="10" width="18.140625" style="0" customWidth="1"/>
    <col min="11" max="11" width="6.7109375" style="0" bestFit="1" customWidth="1"/>
    <col min="12" max="12" width="15.140625" style="0" customWidth="1"/>
    <col min="13" max="13" width="13.421875" style="0" bestFit="1" customWidth="1"/>
    <col min="14" max="14" width="17.7109375" style="0" customWidth="1"/>
    <col min="15" max="15" width="20.57421875" style="0" bestFit="1" customWidth="1"/>
  </cols>
  <sheetData>
    <row r="1" spans="1:24" ht="30">
      <c r="A1" s="281" t="s">
        <v>22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60"/>
      <c r="Q1" s="60"/>
      <c r="R1" s="60"/>
      <c r="S1" s="60"/>
      <c r="T1" s="60"/>
      <c r="U1" s="60"/>
      <c r="V1" s="60"/>
      <c r="W1" s="60"/>
      <c r="X1" s="60"/>
    </row>
    <row r="2" spans="1:24" ht="20.25">
      <c r="A2" s="282" t="s">
        <v>23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61"/>
      <c r="Q2" s="61"/>
      <c r="R2" s="61"/>
      <c r="S2" s="61"/>
      <c r="T2" s="61"/>
      <c r="U2" s="61"/>
      <c r="V2" s="61"/>
      <c r="W2" s="61"/>
      <c r="X2" s="61"/>
    </row>
    <row r="3" spans="1:24" ht="15.75">
      <c r="A3" s="283" t="s">
        <v>24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62"/>
      <c r="Q3" s="62"/>
      <c r="R3" s="62"/>
      <c r="S3" s="62"/>
      <c r="T3" s="62"/>
      <c r="U3" s="62"/>
      <c r="V3" s="62"/>
      <c r="W3" s="62"/>
      <c r="X3" s="62"/>
    </row>
    <row r="4" spans="1:24" ht="12.75">
      <c r="A4" s="284" t="s">
        <v>59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59"/>
      <c r="Q4" s="59"/>
      <c r="R4" s="59"/>
      <c r="S4" s="59"/>
      <c r="T4" s="59"/>
      <c r="U4" s="59"/>
      <c r="V4" s="59"/>
      <c r="W4" s="59"/>
      <c r="X4" s="59"/>
    </row>
    <row r="5" spans="1:24" ht="12.75">
      <c r="A5" s="284" t="s">
        <v>60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59"/>
      <c r="Q5" s="59"/>
      <c r="R5" s="59"/>
      <c r="S5" s="59"/>
      <c r="T5" s="59"/>
      <c r="U5" s="59"/>
      <c r="V5" s="59"/>
      <c r="W5" s="59"/>
      <c r="X5" s="59"/>
    </row>
    <row r="6" spans="2:24" ht="12.75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 spans="1:24" ht="18.75">
      <c r="A7" s="285" t="s">
        <v>87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59"/>
      <c r="Q7" s="59"/>
      <c r="R7" s="59"/>
      <c r="S7" s="59"/>
      <c r="T7" s="59"/>
      <c r="U7" s="59"/>
      <c r="V7" s="59"/>
      <c r="W7" s="59"/>
      <c r="X7" s="59"/>
    </row>
    <row r="8" spans="1:24" ht="15">
      <c r="A8" s="267" t="s">
        <v>86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59"/>
      <c r="Q8" s="59"/>
      <c r="R8" s="59"/>
      <c r="S8" s="59"/>
      <c r="T8" s="59"/>
      <c r="U8" s="59"/>
      <c r="V8" s="59"/>
      <c r="W8" s="59"/>
      <c r="X8" s="59"/>
    </row>
    <row r="9" spans="1:24" ht="12.75">
      <c r="A9" s="268" t="s">
        <v>88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59"/>
      <c r="Q9" s="59"/>
      <c r="R9" s="59"/>
      <c r="S9" s="59"/>
      <c r="T9" s="59"/>
      <c r="U9" s="59"/>
      <c r="V9" s="59"/>
      <c r="W9" s="59"/>
      <c r="X9" s="59"/>
    </row>
    <row r="10" spans="2:24" ht="12.75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2" spans="1:14" ht="15.75">
      <c r="A12" s="286" t="s">
        <v>37</v>
      </c>
      <c r="B12" s="286"/>
      <c r="C12" s="286"/>
      <c r="D12" s="286"/>
      <c r="E12" s="286"/>
      <c r="F12" s="286"/>
      <c r="G12" s="286"/>
      <c r="H12" s="286"/>
      <c r="N12" s="122">
        <v>1275917</v>
      </c>
    </row>
    <row r="13" spans="2:14" ht="15.75">
      <c r="B13" s="75"/>
      <c r="N13" s="76"/>
    </row>
    <row r="14" ht="15">
      <c r="N14" s="65"/>
    </row>
    <row r="15" spans="1:14" ht="12.75">
      <c r="A15" s="269" t="s">
        <v>51</v>
      </c>
      <c r="B15" s="269"/>
      <c r="C15" s="269"/>
      <c r="D15" s="207"/>
      <c r="E15" s="207"/>
      <c r="F15" s="207"/>
      <c r="L15" s="43"/>
      <c r="M15" s="160"/>
      <c r="N15" s="42"/>
    </row>
    <row r="16" spans="1:14" ht="12.75" customHeight="1">
      <c r="A16" s="172" t="s">
        <v>38</v>
      </c>
      <c r="B16" s="230">
        <v>0.9</v>
      </c>
      <c r="C16" t="s">
        <v>196</v>
      </c>
      <c r="D16" s="227">
        <v>0.05</v>
      </c>
      <c r="E16" s="226"/>
      <c r="F16" s="226"/>
      <c r="H16" s="118">
        <f>ROUND(N12*B16,0)</f>
        <v>1148325</v>
      </c>
      <c r="I16" s="106"/>
      <c r="J16" s="279">
        <f>H16+H17</f>
        <v>1186603</v>
      </c>
      <c r="K16" s="206"/>
      <c r="L16" s="43"/>
      <c r="M16" s="160"/>
      <c r="N16" s="170"/>
    </row>
    <row r="17" spans="1:14" ht="12.75" customHeight="1">
      <c r="A17" s="172" t="s">
        <v>39</v>
      </c>
      <c r="B17" s="230">
        <v>0.03</v>
      </c>
      <c r="C17" s="4" t="s">
        <v>197</v>
      </c>
      <c r="D17" s="228">
        <f>D16</f>
        <v>0.05</v>
      </c>
      <c r="E17" s="4" t="s">
        <v>198</v>
      </c>
      <c r="F17" s="229">
        <v>15</v>
      </c>
      <c r="G17" t="s">
        <v>199</v>
      </c>
      <c r="H17" s="118">
        <f>ROUND(N12*B17,0)</f>
        <v>38278</v>
      </c>
      <c r="I17" s="106"/>
      <c r="J17" s="279"/>
      <c r="K17" s="206"/>
      <c r="M17" s="160"/>
      <c r="N17" s="42"/>
    </row>
    <row r="18" spans="1:13" ht="12.75">
      <c r="A18" s="172" t="s">
        <v>85</v>
      </c>
      <c r="B18" s="230">
        <v>0.07</v>
      </c>
      <c r="C18" t="s">
        <v>58</v>
      </c>
      <c r="I18" s="106"/>
      <c r="J18" s="118">
        <f>ROUND(N12*B18,0)</f>
        <v>89314</v>
      </c>
      <c r="K18" s="106"/>
      <c r="M18" s="164"/>
    </row>
    <row r="19" spans="2:11" ht="12.75">
      <c r="B19" s="94"/>
      <c r="H19" s="118"/>
      <c r="I19" s="106"/>
      <c r="J19" s="218">
        <f>SUM(J16:J18)</f>
        <v>1275917</v>
      </c>
      <c r="K19" s="106"/>
    </row>
    <row r="22" spans="1:2" ht="12.75">
      <c r="A22" s="172" t="s">
        <v>200</v>
      </c>
      <c r="B22" s="2" t="s">
        <v>201</v>
      </c>
    </row>
    <row r="23" spans="2:12" ht="12.75">
      <c r="B23" s="94">
        <f>B16</f>
        <v>0.9</v>
      </c>
      <c r="C23" s="2" t="s">
        <v>196</v>
      </c>
      <c r="D23" s="232">
        <f>D16</f>
        <v>0.05</v>
      </c>
      <c r="H23" s="224"/>
      <c r="J23" s="105" t="s">
        <v>40</v>
      </c>
      <c r="K23" s="105"/>
      <c r="L23" s="72">
        <f>H16</f>
        <v>1148325</v>
      </c>
    </row>
    <row r="24" spans="2:14" ht="17.25" customHeight="1">
      <c r="B24" s="29"/>
      <c r="H24" s="83"/>
      <c r="J24" s="109" t="s">
        <v>193</v>
      </c>
      <c r="K24" s="214">
        <f>D16</f>
        <v>0.05</v>
      </c>
      <c r="L24" s="63">
        <f>TOTALI!G30</f>
        <v>43861</v>
      </c>
      <c r="N24" s="273">
        <f>ROUND(L24*L25,2)</f>
        <v>1148325</v>
      </c>
    </row>
    <row r="25" spans="8:14" ht="12.75">
      <c r="H25" s="30"/>
      <c r="J25" s="105" t="s">
        <v>54</v>
      </c>
      <c r="K25" s="105"/>
      <c r="L25" s="163">
        <f>L23/L24</f>
        <v>26.181003625088348</v>
      </c>
      <c r="N25" s="273"/>
    </row>
    <row r="27" spans="1:13" ht="12.75">
      <c r="A27" s="172" t="s">
        <v>202</v>
      </c>
      <c r="B27" s="2" t="s">
        <v>201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71"/>
    </row>
    <row r="28" spans="2:12" ht="12.75">
      <c r="B28" s="231">
        <f>B17</f>
        <v>0.03</v>
      </c>
      <c r="C28" s="233" t="s">
        <v>197</v>
      </c>
      <c r="D28" s="232">
        <f>D17</f>
        <v>0.05</v>
      </c>
      <c r="E28" s="233" t="s">
        <v>198</v>
      </c>
      <c r="F28" s="233">
        <f>F17</f>
        <v>15</v>
      </c>
      <c r="G28" s="2" t="s">
        <v>199</v>
      </c>
      <c r="H28" s="225"/>
      <c r="J28" s="105" t="s">
        <v>40</v>
      </c>
      <c r="K28" s="105"/>
      <c r="L28" s="119">
        <f>H17</f>
        <v>38278</v>
      </c>
    </row>
    <row r="29" spans="2:12" ht="12.75">
      <c r="B29" s="171"/>
      <c r="C29" s="222"/>
      <c r="D29" s="222"/>
      <c r="E29" s="222"/>
      <c r="F29" s="222"/>
      <c r="G29" s="222"/>
      <c r="H29" s="207"/>
      <c r="J29" s="223" t="s">
        <v>194</v>
      </c>
      <c r="K29" s="221">
        <f>K24</f>
        <v>0.05</v>
      </c>
      <c r="L29" s="119"/>
    </row>
    <row r="30" spans="2:15" ht="14.25">
      <c r="B30" s="29"/>
      <c r="G30" s="110"/>
      <c r="H30" s="110"/>
      <c r="J30" s="223" t="s">
        <v>195</v>
      </c>
      <c r="K30" s="215">
        <f>F17</f>
        <v>15</v>
      </c>
      <c r="L30" s="96">
        <f>TOTALI!J30</f>
        <v>2402</v>
      </c>
      <c r="M30" s="71"/>
      <c r="O30" s="93"/>
    </row>
    <row r="31" spans="2:15" ht="14.25" customHeight="1">
      <c r="B31" s="29"/>
      <c r="C31" s="67"/>
      <c r="D31" s="67"/>
      <c r="E31" s="67"/>
      <c r="F31" s="67"/>
      <c r="J31" s="105" t="s">
        <v>54</v>
      </c>
      <c r="K31" s="105"/>
      <c r="L31" s="163">
        <f>L28/L30</f>
        <v>15.935886761032473</v>
      </c>
      <c r="M31" s="90"/>
      <c r="N31" s="139">
        <f>ROUND(L31*L30,2)</f>
        <v>38278</v>
      </c>
      <c r="O31" s="117"/>
    </row>
    <row r="32" spans="2:14" ht="18" customHeight="1">
      <c r="B32" s="29"/>
      <c r="H32" s="89"/>
      <c r="I32" s="89"/>
      <c r="J32" s="89"/>
      <c r="K32" s="89"/>
      <c r="M32" s="88"/>
      <c r="N32" s="139"/>
    </row>
    <row r="33" spans="2:14" ht="12.75">
      <c r="B33" s="29"/>
      <c r="C33" s="67"/>
      <c r="D33" s="67"/>
      <c r="E33" s="67"/>
      <c r="F33" s="67"/>
      <c r="G33" s="67"/>
      <c r="H33" s="67"/>
      <c r="I33" s="67"/>
      <c r="J33" s="111"/>
      <c r="K33" s="111"/>
      <c r="L33" s="112"/>
      <c r="M33" s="101"/>
      <c r="N33" s="92"/>
    </row>
    <row r="34" spans="2:13" ht="12.75">
      <c r="B34" s="29"/>
      <c r="C34" s="67"/>
      <c r="D34" s="67"/>
      <c r="E34" s="67"/>
      <c r="F34" s="67"/>
      <c r="G34" s="67"/>
      <c r="H34" s="67"/>
      <c r="I34" s="67"/>
      <c r="J34" s="67"/>
      <c r="K34" s="67"/>
      <c r="L34" s="107"/>
      <c r="M34" s="71"/>
    </row>
    <row r="35" spans="2:14" s="79" customFormat="1" ht="15.75">
      <c r="B35" s="113"/>
      <c r="C35" s="114"/>
      <c r="D35" s="114"/>
      <c r="E35" s="114"/>
      <c r="F35" s="114"/>
      <c r="G35" s="114"/>
      <c r="H35" s="114"/>
      <c r="I35" s="114"/>
      <c r="J35" s="114"/>
      <c r="K35" s="114"/>
      <c r="L35" s="278" t="s">
        <v>82</v>
      </c>
      <c r="M35" s="278"/>
      <c r="N35" s="115">
        <f>SUM(N24:N32)</f>
        <v>1186603</v>
      </c>
    </row>
    <row r="36" spans="2:13" ht="12.75">
      <c r="B36" s="29"/>
      <c r="C36" s="67"/>
      <c r="D36" s="67"/>
      <c r="E36" s="67"/>
      <c r="F36" s="67"/>
      <c r="G36" s="67"/>
      <c r="H36" s="67"/>
      <c r="I36" s="67"/>
      <c r="J36" s="67"/>
      <c r="K36" s="67"/>
      <c r="L36" s="107"/>
      <c r="M36" s="71"/>
    </row>
    <row r="37" spans="2:14" ht="12.75">
      <c r="B37" s="29"/>
      <c r="L37" s="67"/>
      <c r="M37" s="67"/>
      <c r="N37" s="68"/>
    </row>
    <row r="38" spans="1:12" ht="12.75">
      <c r="A38" s="172" t="s">
        <v>203</v>
      </c>
      <c r="B38" s="2" t="s">
        <v>204</v>
      </c>
      <c r="G38" s="95"/>
      <c r="H38" s="95"/>
      <c r="I38" s="95"/>
      <c r="J38" s="116"/>
      <c r="K38" s="116"/>
      <c r="L38" s="91"/>
    </row>
    <row r="39" spans="2:12" ht="14.25" customHeight="1">
      <c r="B39" s="94">
        <f>B18</f>
        <v>0.07</v>
      </c>
      <c r="C39" s="2" t="s">
        <v>58</v>
      </c>
      <c r="G39" s="29"/>
      <c r="H39" s="29"/>
      <c r="I39" s="29"/>
      <c r="J39" s="168" t="s">
        <v>40</v>
      </c>
      <c r="K39" s="168"/>
      <c r="L39" s="169">
        <f>J18</f>
        <v>89314</v>
      </c>
    </row>
    <row r="40" spans="10:12" ht="15" customHeight="1">
      <c r="J40" s="168"/>
      <c r="K40" s="168"/>
      <c r="L40" s="169"/>
    </row>
    <row r="41" spans="3:13" ht="12.75">
      <c r="C41" s="274"/>
      <c r="D41" s="274"/>
      <c r="E41" s="274"/>
      <c r="F41" s="274"/>
      <c r="G41" s="274"/>
      <c r="H41" s="30"/>
      <c r="I41" s="30"/>
      <c r="J41" s="30"/>
      <c r="K41" s="30"/>
      <c r="M41" s="73" t="s">
        <v>54</v>
      </c>
    </row>
    <row r="42" spans="3:13" ht="12.75">
      <c r="C42" s="30"/>
      <c r="D42" s="30"/>
      <c r="E42" s="30"/>
      <c r="F42" s="30"/>
      <c r="G42" s="30"/>
      <c r="H42" s="30"/>
      <c r="I42" s="30"/>
      <c r="J42" s="30"/>
      <c r="K42" s="30"/>
      <c r="M42" s="73"/>
    </row>
    <row r="43" spans="3:14" ht="12.75">
      <c r="C43" s="29"/>
      <c r="D43" s="29"/>
      <c r="E43" s="29"/>
      <c r="F43" s="29"/>
      <c r="H43" s="43"/>
      <c r="I43" s="275" t="s">
        <v>38</v>
      </c>
      <c r="J43" s="105" t="s">
        <v>205</v>
      </c>
      <c r="K43" s="227">
        <v>0.8</v>
      </c>
      <c r="L43" s="71">
        <f>ROUND(L39*K43,2)</f>
        <v>71451.2</v>
      </c>
      <c r="M43" s="265">
        <f>L43/L44</f>
        <v>1.536651038754355</v>
      </c>
      <c r="N43" s="280">
        <f>ROUND(L44*M43,2)</f>
        <v>71451.2</v>
      </c>
    </row>
    <row r="44" spans="2:14" ht="12.75">
      <c r="B44" s="29"/>
      <c r="G44" s="95"/>
      <c r="H44" s="74"/>
      <c r="I44" s="276"/>
      <c r="J44" s="121" t="s">
        <v>56</v>
      </c>
      <c r="K44" s="121"/>
      <c r="L44" s="108">
        <f>TOTALI!D30</f>
        <v>46498</v>
      </c>
      <c r="M44" s="266"/>
      <c r="N44" s="280"/>
    </row>
    <row r="45" spans="2:14" ht="12.75">
      <c r="B45" s="29"/>
      <c r="C45" s="43"/>
      <c r="D45" s="43"/>
      <c r="E45" s="43"/>
      <c r="F45" s="43"/>
      <c r="G45" s="106"/>
      <c r="H45" s="106"/>
      <c r="I45" s="106"/>
      <c r="J45" s="106"/>
      <c r="K45" s="106"/>
      <c r="L45" s="63"/>
      <c r="M45" s="70"/>
      <c r="N45" s="72"/>
    </row>
    <row r="46" spans="3:13" ht="12.75">
      <c r="C46" s="29"/>
      <c r="D46" s="29"/>
      <c r="E46" s="29"/>
      <c r="F46" s="29"/>
      <c r="G46" s="43"/>
      <c r="H46" s="43"/>
      <c r="I46" s="43"/>
      <c r="J46" s="43"/>
      <c r="K46" s="43"/>
      <c r="M46" s="73" t="s">
        <v>55</v>
      </c>
    </row>
    <row r="47" spans="3:13" ht="12.75">
      <c r="C47" s="29"/>
      <c r="D47" s="29"/>
      <c r="E47" s="29"/>
      <c r="F47" s="29"/>
      <c r="G47" s="43"/>
      <c r="H47" s="43"/>
      <c r="I47" s="43"/>
      <c r="J47" s="43"/>
      <c r="K47" s="43"/>
      <c r="L47" s="3"/>
      <c r="M47" s="73"/>
    </row>
    <row r="48" spans="2:14" ht="12.75">
      <c r="B48" s="29"/>
      <c r="C48" s="29"/>
      <c r="D48" s="29"/>
      <c r="E48" s="29"/>
      <c r="F48" s="29"/>
      <c r="G48" s="29"/>
      <c r="H48" s="43"/>
      <c r="I48" s="272" t="s">
        <v>39</v>
      </c>
      <c r="J48" s="105" t="s">
        <v>205</v>
      </c>
      <c r="K48" s="234">
        <f>100%-K43</f>
        <v>0.19999999999999996</v>
      </c>
      <c r="L48" s="71">
        <f>L39-L43</f>
        <v>17862.800000000003</v>
      </c>
      <c r="M48" s="265">
        <f>L48/L49</f>
        <v>31.671631205673766</v>
      </c>
      <c r="N48" s="263">
        <f>ROUND(L49*M48,2)</f>
        <v>17862.8</v>
      </c>
    </row>
    <row r="49" spans="7:14" ht="12.75">
      <c r="G49" s="95"/>
      <c r="H49" s="74"/>
      <c r="I49" s="264"/>
      <c r="J49" s="120" t="s">
        <v>49</v>
      </c>
      <c r="K49" s="120"/>
      <c r="L49" s="63">
        <f>TOTALI!H30</f>
        <v>564</v>
      </c>
      <c r="M49" s="266"/>
      <c r="N49" s="264"/>
    </row>
    <row r="50" spans="3:14" ht="12.75">
      <c r="C50" s="95"/>
      <c r="D50" s="95"/>
      <c r="E50" s="95"/>
      <c r="F50" s="95"/>
      <c r="G50" s="95"/>
      <c r="H50" s="74"/>
      <c r="I50" s="74"/>
      <c r="J50" s="74"/>
      <c r="K50" s="74"/>
      <c r="L50" s="63"/>
      <c r="M50" s="100"/>
      <c r="N50" s="66"/>
    </row>
    <row r="51" spans="3:14" ht="15.75">
      <c r="C51" s="74"/>
      <c r="D51" s="74"/>
      <c r="E51" s="74"/>
      <c r="F51" s="74"/>
      <c r="G51" s="74"/>
      <c r="H51" s="74"/>
      <c r="I51" s="74"/>
      <c r="J51" s="74"/>
      <c r="K51" s="74"/>
      <c r="L51" s="277" t="s">
        <v>57</v>
      </c>
      <c r="M51" s="277"/>
      <c r="N51" s="155">
        <f>N43+N48</f>
        <v>89314</v>
      </c>
    </row>
    <row r="52" spans="3:14" ht="15.75">
      <c r="C52" s="74"/>
      <c r="D52" s="74"/>
      <c r="E52" s="74"/>
      <c r="F52" s="74"/>
      <c r="G52" s="74"/>
      <c r="H52" s="74"/>
      <c r="I52" s="74"/>
      <c r="J52" s="74"/>
      <c r="K52" s="74"/>
      <c r="L52" s="167"/>
      <c r="M52" s="167"/>
      <c r="N52" s="155"/>
    </row>
    <row r="53" spans="3:12" ht="13.5" thickBot="1">
      <c r="C53" s="29"/>
      <c r="D53" s="29"/>
      <c r="E53" s="29"/>
      <c r="F53" s="29"/>
      <c r="G53" s="43"/>
      <c r="H53" s="43"/>
      <c r="I53" s="43"/>
      <c r="J53" s="43"/>
      <c r="K53" s="43"/>
      <c r="L53" s="69"/>
    </row>
    <row r="54" spans="12:14" ht="16.5" thickBot="1">
      <c r="L54" s="270" t="s">
        <v>41</v>
      </c>
      <c r="M54" s="271"/>
      <c r="N54" s="156">
        <f>N35+N51</f>
        <v>1275917</v>
      </c>
    </row>
  </sheetData>
  <mergeCells count="22">
    <mergeCell ref="A5:O5"/>
    <mergeCell ref="A7:O7"/>
    <mergeCell ref="A12:H12"/>
    <mergeCell ref="A1:O1"/>
    <mergeCell ref="A2:O2"/>
    <mergeCell ref="A3:O3"/>
    <mergeCell ref="A4:O4"/>
    <mergeCell ref="L54:M54"/>
    <mergeCell ref="I48:I49"/>
    <mergeCell ref="N24:N25"/>
    <mergeCell ref="C41:G41"/>
    <mergeCell ref="I43:I44"/>
    <mergeCell ref="L51:M51"/>
    <mergeCell ref="L35:M35"/>
    <mergeCell ref="M48:M49"/>
    <mergeCell ref="N43:N44"/>
    <mergeCell ref="N48:N49"/>
    <mergeCell ref="M43:M44"/>
    <mergeCell ref="A8:O8"/>
    <mergeCell ref="A9:O9"/>
    <mergeCell ref="A15:C15"/>
    <mergeCell ref="J16:J17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geOrder="overThenDown" paperSize="9" scale="72" r:id="rId2"/>
  <headerFooter alignWithMargins="0">
    <oddHeader>&amp;R&amp;"Arial,Grassetto"&amp;14
</oddHeader>
    <oddFooter>&amp;L&amp;F/&amp;A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2"/>
  <sheetViews>
    <sheetView workbookViewId="0" topLeftCell="E1">
      <selection activeCell="J17" sqref="J17"/>
    </sheetView>
  </sheetViews>
  <sheetFormatPr defaultColWidth="9.140625" defaultRowHeight="12.75"/>
  <cols>
    <col min="1" max="1" width="4.57421875" style="0" bestFit="1" customWidth="1"/>
    <col min="2" max="2" width="3.57421875" style="0" bestFit="1" customWidth="1"/>
    <col min="3" max="3" width="30.421875" style="0" customWidth="1"/>
    <col min="4" max="4" width="14.00390625" style="0" bestFit="1" customWidth="1"/>
    <col min="5" max="5" width="12.28125" style="0" bestFit="1" customWidth="1"/>
    <col min="6" max="6" width="10.421875" style="0" customWidth="1"/>
    <col min="7" max="7" width="11.28125" style="0" bestFit="1" customWidth="1"/>
    <col min="8" max="9" width="11.28125" style="0" customWidth="1"/>
    <col min="10" max="10" width="12.7109375" style="0" bestFit="1" customWidth="1"/>
    <col min="11" max="11" width="12.7109375" style="0" customWidth="1"/>
    <col min="12" max="13" width="12.7109375" style="0" bestFit="1" customWidth="1"/>
    <col min="14" max="14" width="14.140625" style="0" customWidth="1"/>
  </cols>
  <sheetData>
    <row r="1" spans="1:14" ht="30">
      <c r="A1" s="298" t="s">
        <v>22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4" ht="20.25">
      <c r="A2" s="282" t="s">
        <v>23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</row>
    <row r="3" spans="1:14" ht="15.75">
      <c r="A3" s="283" t="s">
        <v>24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</row>
    <row r="4" spans="1:14" ht="12.75">
      <c r="A4" s="284" t="s">
        <v>83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</row>
    <row r="5" spans="1:14" ht="12.75">
      <c r="A5" s="284" t="s">
        <v>84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</row>
    <row r="6" spans="1:14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2.7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ht="12.75">
      <c r="A8" s="302" t="s">
        <v>42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</row>
    <row r="9" spans="1:14" ht="12.75">
      <c r="A9" s="303" t="s">
        <v>90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</row>
    <row r="10" spans="1:14" ht="12.75">
      <c r="A10" s="303" t="s">
        <v>86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</row>
    <row r="11" spans="1:14" ht="12.75">
      <c r="A11" s="303" t="s">
        <v>206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</row>
    <row r="12" spans="1:14" ht="15.75">
      <c r="A12" s="283" t="s">
        <v>89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</row>
    <row r="13" ht="13.5" thickBot="1"/>
    <row r="14" spans="1:15" ht="21" thickBot="1">
      <c r="A14" s="261" t="s">
        <v>6</v>
      </c>
      <c r="B14" s="261"/>
      <c r="C14" s="261"/>
      <c r="D14" s="261"/>
      <c r="E14" s="261"/>
      <c r="F14" s="262"/>
      <c r="G14" s="84" t="s">
        <v>43</v>
      </c>
      <c r="H14" s="255" t="s">
        <v>44</v>
      </c>
      <c r="I14" s="256"/>
      <c r="J14" s="257" t="s">
        <v>47</v>
      </c>
      <c r="K14" s="258"/>
      <c r="L14" s="299" t="s">
        <v>35</v>
      </c>
      <c r="M14" s="300"/>
      <c r="N14" s="301"/>
      <c r="O14" s="185"/>
    </row>
    <row r="15" spans="1:14" s="1" customFormat="1" ht="45">
      <c r="A15" s="124" t="s">
        <v>5</v>
      </c>
      <c r="B15" s="125"/>
      <c r="C15" s="126" t="s">
        <v>1</v>
      </c>
      <c r="D15" s="5" t="s">
        <v>27</v>
      </c>
      <c r="E15" s="5" t="s">
        <v>28</v>
      </c>
      <c r="F15" s="85" t="s">
        <v>2</v>
      </c>
      <c r="G15" s="142" t="str">
        <f>'Criteri '!J24</f>
        <v>Alunni stanieri =/&gt;</v>
      </c>
      <c r="H15" s="142" t="s">
        <v>194</v>
      </c>
      <c r="I15" s="33" t="str">
        <f>'Criteri '!J30</f>
        <v>con almeno alunni</v>
      </c>
      <c r="J15" s="52" t="s">
        <v>45</v>
      </c>
      <c r="K15" s="183" t="s">
        <v>46</v>
      </c>
      <c r="L15" s="188" t="s">
        <v>189</v>
      </c>
      <c r="M15" s="189" t="s">
        <v>32</v>
      </c>
      <c r="N15" s="186" t="s">
        <v>190</v>
      </c>
    </row>
    <row r="16" spans="1:14" s="1" customFormat="1" ht="22.5">
      <c r="A16" s="134"/>
      <c r="B16" s="148"/>
      <c r="C16" s="135"/>
      <c r="D16" s="136"/>
      <c r="E16" s="136"/>
      <c r="F16" s="137"/>
      <c r="G16" s="213">
        <f>'Criteri '!K24</f>
        <v>0.05</v>
      </c>
      <c r="H16" s="217">
        <f>G16</f>
        <v>0.05</v>
      </c>
      <c r="I16" s="216">
        <f>'Criteri '!K30</f>
        <v>15</v>
      </c>
      <c r="J16" s="159">
        <f>'Criteri '!L25</f>
        <v>26.181003625088348</v>
      </c>
      <c r="K16" s="184">
        <f>'Criteri '!L31</f>
        <v>15.935886761032473</v>
      </c>
      <c r="L16" s="190" t="s">
        <v>207</v>
      </c>
      <c r="M16" s="190" t="s">
        <v>208</v>
      </c>
      <c r="N16" s="190" t="s">
        <v>209</v>
      </c>
    </row>
    <row r="17" spans="1:14" s="1" customFormat="1" ht="12.75" customHeight="1">
      <c r="A17" s="133"/>
      <c r="B17" s="130"/>
      <c r="C17" s="130"/>
      <c r="D17" s="131"/>
      <c r="E17" s="131"/>
      <c r="F17" s="138"/>
      <c r="G17" s="143"/>
      <c r="H17" s="154"/>
      <c r="I17" s="132"/>
      <c r="J17" s="133"/>
      <c r="K17" s="147"/>
      <c r="L17" s="191"/>
      <c r="M17" s="192"/>
      <c r="N17" s="187"/>
    </row>
    <row r="18" spans="1:14" ht="13.5" customHeight="1">
      <c r="A18" s="123" t="s">
        <v>7</v>
      </c>
      <c r="B18" s="149">
        <v>1</v>
      </c>
      <c r="C18" s="177" t="s">
        <v>91</v>
      </c>
      <c r="D18" s="180">
        <v>197</v>
      </c>
      <c r="E18" s="175">
        <v>796</v>
      </c>
      <c r="F18" s="140">
        <f>(D18/E18)</f>
        <v>0.24748743718592964</v>
      </c>
      <c r="G18" s="144">
        <f aca="true" t="shared" si="0" ref="G18:G49">IF(F18&gt;=G$16,D18,0)</f>
        <v>197</v>
      </c>
      <c r="H18" s="127">
        <f aca="true" t="shared" si="1" ref="H18:H49">IF(F18&lt;G$16,D18,0)</f>
        <v>0</v>
      </c>
      <c r="I18" s="127">
        <f>IF(AND(F18&lt;G$16,D18&gt;(I$16-1)),D18,0)</f>
        <v>0</v>
      </c>
      <c r="J18" s="128">
        <f aca="true" t="shared" si="2" ref="J18:J49">IF(F18&gt;=G$16,ROUND(D18*J$16,2),0)</f>
        <v>5157.66</v>
      </c>
      <c r="K18" s="129">
        <f aca="true" t="shared" si="3" ref="K18:K49">ROUND(I18*K$16,2)</f>
        <v>0</v>
      </c>
      <c r="L18" s="193">
        <f>J18+K18</f>
        <v>5157.66</v>
      </c>
      <c r="M18" s="194">
        <f>ROUND(L18*8.5%,2)</f>
        <v>438.4</v>
      </c>
      <c r="N18" s="195">
        <f>ROUND(L18*24.2%,2)</f>
        <v>1248.15</v>
      </c>
    </row>
    <row r="19" spans="1:14" ht="13.5" customHeight="1">
      <c r="A19" s="57" t="s">
        <v>7</v>
      </c>
      <c r="B19" s="150">
        <v>2</v>
      </c>
      <c r="C19" s="178" t="s">
        <v>92</v>
      </c>
      <c r="D19" s="176">
        <v>114</v>
      </c>
      <c r="E19" s="173">
        <v>538</v>
      </c>
      <c r="F19" s="140">
        <f aca="true" t="shared" si="4" ref="F19:F82">(D19/E19)</f>
        <v>0.21189591078066913</v>
      </c>
      <c r="G19" s="144">
        <f t="shared" si="0"/>
        <v>114</v>
      </c>
      <c r="H19" s="127">
        <f t="shared" si="1"/>
        <v>0</v>
      </c>
      <c r="I19" s="127">
        <f aca="true" t="shared" si="5" ref="I19:I82">IF(AND(F19&lt;G$16,D19&gt;(I$16-1)),D19,0)</f>
        <v>0</v>
      </c>
      <c r="J19" s="128">
        <f t="shared" si="2"/>
        <v>2984.63</v>
      </c>
      <c r="K19" s="129">
        <f t="shared" si="3"/>
        <v>0</v>
      </c>
      <c r="L19" s="196">
        <f aca="true" t="shared" si="6" ref="L19:L82">J19+K19</f>
        <v>2984.63</v>
      </c>
      <c r="M19" s="194">
        <f aca="true" t="shared" si="7" ref="M19:M82">ROUND(L19*8.5%,2)</f>
        <v>253.69</v>
      </c>
      <c r="N19" s="195">
        <f aca="true" t="shared" si="8" ref="N19:N82">ROUND(L19*24.2%,2)</f>
        <v>722.28</v>
      </c>
    </row>
    <row r="20" spans="1:14" ht="13.5" customHeight="1">
      <c r="A20" s="57" t="s">
        <v>7</v>
      </c>
      <c r="B20" s="149">
        <v>3</v>
      </c>
      <c r="C20" s="178" t="s">
        <v>93</v>
      </c>
      <c r="D20" s="176">
        <v>135</v>
      </c>
      <c r="E20" s="173">
        <v>784</v>
      </c>
      <c r="F20" s="140">
        <f t="shared" si="4"/>
        <v>0.17219387755102042</v>
      </c>
      <c r="G20" s="144">
        <f t="shared" si="0"/>
        <v>135</v>
      </c>
      <c r="H20" s="127">
        <f t="shared" si="1"/>
        <v>0</v>
      </c>
      <c r="I20" s="127">
        <f t="shared" si="5"/>
        <v>0</v>
      </c>
      <c r="J20" s="128">
        <f t="shared" si="2"/>
        <v>3534.44</v>
      </c>
      <c r="K20" s="129">
        <f t="shared" si="3"/>
        <v>0</v>
      </c>
      <c r="L20" s="196">
        <f t="shared" si="6"/>
        <v>3534.44</v>
      </c>
      <c r="M20" s="194">
        <f t="shared" si="7"/>
        <v>300.43</v>
      </c>
      <c r="N20" s="195">
        <f t="shared" si="8"/>
        <v>855.33</v>
      </c>
    </row>
    <row r="21" spans="1:14" ht="13.5" customHeight="1">
      <c r="A21" s="57" t="s">
        <v>7</v>
      </c>
      <c r="B21" s="150">
        <v>4</v>
      </c>
      <c r="C21" s="178" t="s">
        <v>94</v>
      </c>
      <c r="D21" s="176">
        <v>127</v>
      </c>
      <c r="E21" s="173">
        <v>741</v>
      </c>
      <c r="F21" s="140">
        <f t="shared" si="4"/>
        <v>0.17139001349527666</v>
      </c>
      <c r="G21" s="144">
        <f t="shared" si="0"/>
        <v>127</v>
      </c>
      <c r="H21" s="127">
        <f t="shared" si="1"/>
        <v>0</v>
      </c>
      <c r="I21" s="127">
        <f t="shared" si="5"/>
        <v>0</v>
      </c>
      <c r="J21" s="128">
        <f t="shared" si="2"/>
        <v>3324.99</v>
      </c>
      <c r="K21" s="129">
        <f t="shared" si="3"/>
        <v>0</v>
      </c>
      <c r="L21" s="196">
        <f t="shared" si="6"/>
        <v>3324.99</v>
      </c>
      <c r="M21" s="194">
        <f t="shared" si="7"/>
        <v>282.62</v>
      </c>
      <c r="N21" s="195">
        <f t="shared" si="8"/>
        <v>804.65</v>
      </c>
    </row>
    <row r="22" spans="1:14" ht="13.5" customHeight="1">
      <c r="A22" s="57" t="s">
        <v>7</v>
      </c>
      <c r="B22" s="149">
        <v>5</v>
      </c>
      <c r="C22" s="178" t="s">
        <v>95</v>
      </c>
      <c r="D22" s="176">
        <v>82</v>
      </c>
      <c r="E22" s="173">
        <v>587</v>
      </c>
      <c r="F22" s="140">
        <f t="shared" si="4"/>
        <v>0.13969335604770017</v>
      </c>
      <c r="G22" s="144">
        <f t="shared" si="0"/>
        <v>82</v>
      </c>
      <c r="H22" s="127">
        <f t="shared" si="1"/>
        <v>0</v>
      </c>
      <c r="I22" s="127">
        <f t="shared" si="5"/>
        <v>0</v>
      </c>
      <c r="J22" s="128">
        <f t="shared" si="2"/>
        <v>2146.84</v>
      </c>
      <c r="K22" s="129">
        <f t="shared" si="3"/>
        <v>0</v>
      </c>
      <c r="L22" s="196">
        <f t="shared" si="6"/>
        <v>2146.84</v>
      </c>
      <c r="M22" s="194">
        <f t="shared" si="7"/>
        <v>182.48</v>
      </c>
      <c r="N22" s="195">
        <f t="shared" si="8"/>
        <v>519.54</v>
      </c>
    </row>
    <row r="23" spans="1:14" ht="13.5" customHeight="1">
      <c r="A23" s="57" t="s">
        <v>7</v>
      </c>
      <c r="B23" s="150">
        <v>6</v>
      </c>
      <c r="C23" s="178" t="s">
        <v>67</v>
      </c>
      <c r="D23" s="176">
        <v>90</v>
      </c>
      <c r="E23" s="173">
        <v>709</v>
      </c>
      <c r="F23" s="140">
        <f t="shared" si="4"/>
        <v>0.12693935119887165</v>
      </c>
      <c r="G23" s="144">
        <f t="shared" si="0"/>
        <v>90</v>
      </c>
      <c r="H23" s="127">
        <f t="shared" si="1"/>
        <v>0</v>
      </c>
      <c r="I23" s="127">
        <f t="shared" si="5"/>
        <v>0</v>
      </c>
      <c r="J23" s="128">
        <f t="shared" si="2"/>
        <v>2356.29</v>
      </c>
      <c r="K23" s="129">
        <f t="shared" si="3"/>
        <v>0</v>
      </c>
      <c r="L23" s="196">
        <f t="shared" si="6"/>
        <v>2356.29</v>
      </c>
      <c r="M23" s="194">
        <f t="shared" si="7"/>
        <v>200.28</v>
      </c>
      <c r="N23" s="195">
        <f t="shared" si="8"/>
        <v>570.22</v>
      </c>
    </row>
    <row r="24" spans="1:14" ht="13.5" customHeight="1">
      <c r="A24" s="57" t="s">
        <v>7</v>
      </c>
      <c r="B24" s="149">
        <v>7</v>
      </c>
      <c r="C24" s="178" t="s">
        <v>69</v>
      </c>
      <c r="D24" s="176">
        <v>82</v>
      </c>
      <c r="E24" s="173">
        <v>860</v>
      </c>
      <c r="F24" s="140">
        <f t="shared" si="4"/>
        <v>0.09534883720930233</v>
      </c>
      <c r="G24" s="144">
        <f t="shared" si="0"/>
        <v>82</v>
      </c>
      <c r="H24" s="127">
        <f t="shared" si="1"/>
        <v>0</v>
      </c>
      <c r="I24" s="127">
        <f t="shared" si="5"/>
        <v>0</v>
      </c>
      <c r="J24" s="128">
        <f t="shared" si="2"/>
        <v>2146.84</v>
      </c>
      <c r="K24" s="129">
        <f t="shared" si="3"/>
        <v>0</v>
      </c>
      <c r="L24" s="196">
        <f t="shared" si="6"/>
        <v>2146.84</v>
      </c>
      <c r="M24" s="194">
        <f t="shared" si="7"/>
        <v>182.48</v>
      </c>
      <c r="N24" s="195">
        <f t="shared" si="8"/>
        <v>519.54</v>
      </c>
    </row>
    <row r="25" spans="1:14" ht="13.5" customHeight="1">
      <c r="A25" s="57" t="s">
        <v>7</v>
      </c>
      <c r="B25" s="150">
        <v>8</v>
      </c>
      <c r="C25" s="178" t="s">
        <v>96</v>
      </c>
      <c r="D25" s="176">
        <v>75</v>
      </c>
      <c r="E25" s="173">
        <v>864</v>
      </c>
      <c r="F25" s="140">
        <f t="shared" si="4"/>
        <v>0.08680555555555555</v>
      </c>
      <c r="G25" s="144">
        <f t="shared" si="0"/>
        <v>75</v>
      </c>
      <c r="H25" s="127">
        <f t="shared" si="1"/>
        <v>0</v>
      </c>
      <c r="I25" s="127">
        <f t="shared" si="5"/>
        <v>0</v>
      </c>
      <c r="J25" s="128">
        <f t="shared" si="2"/>
        <v>1963.58</v>
      </c>
      <c r="K25" s="129">
        <f t="shared" si="3"/>
        <v>0</v>
      </c>
      <c r="L25" s="196">
        <f t="shared" si="6"/>
        <v>1963.58</v>
      </c>
      <c r="M25" s="194">
        <f t="shared" si="7"/>
        <v>166.9</v>
      </c>
      <c r="N25" s="195">
        <f t="shared" si="8"/>
        <v>475.19</v>
      </c>
    </row>
    <row r="26" spans="1:14" ht="13.5" customHeight="1">
      <c r="A26" s="57" t="s">
        <v>7</v>
      </c>
      <c r="B26" s="149">
        <v>9</v>
      </c>
      <c r="C26" s="178" t="s">
        <v>97</v>
      </c>
      <c r="D26" s="176">
        <v>74</v>
      </c>
      <c r="E26" s="173">
        <v>941</v>
      </c>
      <c r="F26" s="140">
        <f t="shared" si="4"/>
        <v>0.07863974495217853</v>
      </c>
      <c r="G26" s="144">
        <f t="shared" si="0"/>
        <v>74</v>
      </c>
      <c r="H26" s="127">
        <f t="shared" si="1"/>
        <v>0</v>
      </c>
      <c r="I26" s="127">
        <f t="shared" si="5"/>
        <v>0</v>
      </c>
      <c r="J26" s="128">
        <f t="shared" si="2"/>
        <v>1937.39</v>
      </c>
      <c r="K26" s="129">
        <f t="shared" si="3"/>
        <v>0</v>
      </c>
      <c r="L26" s="196">
        <f t="shared" si="6"/>
        <v>1937.39</v>
      </c>
      <c r="M26" s="194">
        <f t="shared" si="7"/>
        <v>164.68</v>
      </c>
      <c r="N26" s="195">
        <f t="shared" si="8"/>
        <v>468.85</v>
      </c>
    </row>
    <row r="27" spans="1:14" ht="13.5" customHeight="1">
      <c r="A27" s="57" t="s">
        <v>7</v>
      </c>
      <c r="B27" s="150">
        <v>10</v>
      </c>
      <c r="C27" s="178" t="s">
        <v>98</v>
      </c>
      <c r="D27" s="176">
        <v>60</v>
      </c>
      <c r="E27" s="173">
        <v>801</v>
      </c>
      <c r="F27" s="140">
        <f t="shared" si="4"/>
        <v>0.0749063670411985</v>
      </c>
      <c r="G27" s="144">
        <f t="shared" si="0"/>
        <v>60</v>
      </c>
      <c r="H27" s="127">
        <f t="shared" si="1"/>
        <v>0</v>
      </c>
      <c r="I27" s="127">
        <f t="shared" si="5"/>
        <v>0</v>
      </c>
      <c r="J27" s="128">
        <f t="shared" si="2"/>
        <v>1570.86</v>
      </c>
      <c r="K27" s="129">
        <f t="shared" si="3"/>
        <v>0</v>
      </c>
      <c r="L27" s="196">
        <f t="shared" si="6"/>
        <v>1570.86</v>
      </c>
      <c r="M27" s="194">
        <f t="shared" si="7"/>
        <v>133.52</v>
      </c>
      <c r="N27" s="195">
        <f t="shared" si="8"/>
        <v>380.15</v>
      </c>
    </row>
    <row r="28" spans="1:14" ht="13.5" customHeight="1">
      <c r="A28" s="57" t="s">
        <v>7</v>
      </c>
      <c r="B28" s="149">
        <v>11</v>
      </c>
      <c r="C28" s="178" t="s">
        <v>99</v>
      </c>
      <c r="D28" s="176">
        <v>66</v>
      </c>
      <c r="E28" s="173">
        <v>897</v>
      </c>
      <c r="F28" s="140">
        <f t="shared" si="4"/>
        <v>0.07357859531772576</v>
      </c>
      <c r="G28" s="144">
        <f t="shared" si="0"/>
        <v>66</v>
      </c>
      <c r="H28" s="127">
        <f t="shared" si="1"/>
        <v>0</v>
      </c>
      <c r="I28" s="127">
        <f t="shared" si="5"/>
        <v>0</v>
      </c>
      <c r="J28" s="128">
        <f t="shared" si="2"/>
        <v>1727.95</v>
      </c>
      <c r="K28" s="129">
        <f t="shared" si="3"/>
        <v>0</v>
      </c>
      <c r="L28" s="196">
        <f t="shared" si="6"/>
        <v>1727.95</v>
      </c>
      <c r="M28" s="194">
        <f t="shared" si="7"/>
        <v>146.88</v>
      </c>
      <c r="N28" s="195">
        <f t="shared" si="8"/>
        <v>418.16</v>
      </c>
    </row>
    <row r="29" spans="1:14" ht="13.5" customHeight="1">
      <c r="A29" s="57" t="s">
        <v>7</v>
      </c>
      <c r="B29" s="150">
        <v>12</v>
      </c>
      <c r="C29" s="178" t="s">
        <v>77</v>
      </c>
      <c r="D29" s="176">
        <v>52</v>
      </c>
      <c r="E29" s="173">
        <v>784</v>
      </c>
      <c r="F29" s="140">
        <f t="shared" si="4"/>
        <v>0.0663265306122449</v>
      </c>
      <c r="G29" s="144">
        <f t="shared" si="0"/>
        <v>52</v>
      </c>
      <c r="H29" s="127">
        <f t="shared" si="1"/>
        <v>0</v>
      </c>
      <c r="I29" s="127">
        <f t="shared" si="5"/>
        <v>0</v>
      </c>
      <c r="J29" s="128">
        <f t="shared" si="2"/>
        <v>1361.41</v>
      </c>
      <c r="K29" s="129">
        <f t="shared" si="3"/>
        <v>0</v>
      </c>
      <c r="L29" s="196">
        <f t="shared" si="6"/>
        <v>1361.41</v>
      </c>
      <c r="M29" s="194">
        <f t="shared" si="7"/>
        <v>115.72</v>
      </c>
      <c r="N29" s="195">
        <f t="shared" si="8"/>
        <v>329.46</v>
      </c>
    </row>
    <row r="30" spans="1:14" ht="13.5" customHeight="1">
      <c r="A30" s="57" t="s">
        <v>7</v>
      </c>
      <c r="B30" s="149">
        <v>13</v>
      </c>
      <c r="C30" s="178" t="s">
        <v>100</v>
      </c>
      <c r="D30" s="176">
        <v>53</v>
      </c>
      <c r="E30" s="173">
        <v>840</v>
      </c>
      <c r="F30" s="140">
        <f t="shared" si="4"/>
        <v>0.0630952380952381</v>
      </c>
      <c r="G30" s="144">
        <f t="shared" si="0"/>
        <v>53</v>
      </c>
      <c r="H30" s="127">
        <f t="shared" si="1"/>
        <v>0</v>
      </c>
      <c r="I30" s="127">
        <f t="shared" si="5"/>
        <v>0</v>
      </c>
      <c r="J30" s="128">
        <f t="shared" si="2"/>
        <v>1387.59</v>
      </c>
      <c r="K30" s="129">
        <f t="shared" si="3"/>
        <v>0</v>
      </c>
      <c r="L30" s="196">
        <f t="shared" si="6"/>
        <v>1387.59</v>
      </c>
      <c r="M30" s="194">
        <f t="shared" si="7"/>
        <v>117.95</v>
      </c>
      <c r="N30" s="195">
        <f t="shared" si="8"/>
        <v>335.8</v>
      </c>
    </row>
    <row r="31" spans="1:14" ht="13.5" customHeight="1">
      <c r="A31" s="57" t="s">
        <v>7</v>
      </c>
      <c r="B31" s="150">
        <v>14</v>
      </c>
      <c r="C31" s="182" t="s">
        <v>101</v>
      </c>
      <c r="D31" s="176">
        <v>42</v>
      </c>
      <c r="E31" s="173">
        <v>884</v>
      </c>
      <c r="F31" s="140">
        <f t="shared" si="4"/>
        <v>0.04751131221719457</v>
      </c>
      <c r="G31" s="144">
        <f t="shared" si="0"/>
        <v>0</v>
      </c>
      <c r="H31" s="127">
        <f t="shared" si="1"/>
        <v>42</v>
      </c>
      <c r="I31" s="127">
        <f t="shared" si="5"/>
        <v>42</v>
      </c>
      <c r="J31" s="128">
        <f t="shared" si="2"/>
        <v>0</v>
      </c>
      <c r="K31" s="129">
        <f t="shared" si="3"/>
        <v>669.31</v>
      </c>
      <c r="L31" s="196">
        <f t="shared" si="6"/>
        <v>669.31</v>
      </c>
      <c r="M31" s="194">
        <f t="shared" si="7"/>
        <v>56.89</v>
      </c>
      <c r="N31" s="195">
        <f t="shared" si="8"/>
        <v>161.97</v>
      </c>
    </row>
    <row r="32" spans="1:14" ht="13.5" customHeight="1">
      <c r="A32" s="58" t="s">
        <v>7</v>
      </c>
      <c r="B32" s="149">
        <v>15</v>
      </c>
      <c r="C32" s="182" t="s">
        <v>102</v>
      </c>
      <c r="D32" s="176">
        <v>273</v>
      </c>
      <c r="E32" s="173">
        <v>850</v>
      </c>
      <c r="F32" s="140">
        <f t="shared" si="4"/>
        <v>0.3211764705882353</v>
      </c>
      <c r="G32" s="144">
        <f t="shared" si="0"/>
        <v>273</v>
      </c>
      <c r="H32" s="127">
        <f t="shared" si="1"/>
        <v>0</v>
      </c>
      <c r="I32" s="127">
        <f t="shared" si="5"/>
        <v>0</v>
      </c>
      <c r="J32" s="128">
        <f t="shared" si="2"/>
        <v>7147.41</v>
      </c>
      <c r="K32" s="129">
        <f t="shared" si="3"/>
        <v>0</v>
      </c>
      <c r="L32" s="196">
        <f t="shared" si="6"/>
        <v>7147.41</v>
      </c>
      <c r="M32" s="194">
        <f t="shared" si="7"/>
        <v>607.53</v>
      </c>
      <c r="N32" s="195">
        <f t="shared" si="8"/>
        <v>1729.67</v>
      </c>
    </row>
    <row r="33" spans="1:14" ht="13.5" customHeight="1">
      <c r="A33" s="58" t="s">
        <v>7</v>
      </c>
      <c r="B33" s="150">
        <v>16</v>
      </c>
      <c r="C33" s="178" t="s">
        <v>61</v>
      </c>
      <c r="D33" s="176">
        <v>105</v>
      </c>
      <c r="E33" s="173">
        <v>364</v>
      </c>
      <c r="F33" s="140">
        <f t="shared" si="4"/>
        <v>0.28846153846153844</v>
      </c>
      <c r="G33" s="144">
        <f t="shared" si="0"/>
        <v>105</v>
      </c>
      <c r="H33" s="127">
        <f t="shared" si="1"/>
        <v>0</v>
      </c>
      <c r="I33" s="127">
        <f t="shared" si="5"/>
        <v>0</v>
      </c>
      <c r="J33" s="128">
        <f t="shared" si="2"/>
        <v>2749.01</v>
      </c>
      <c r="K33" s="129">
        <f t="shared" si="3"/>
        <v>0</v>
      </c>
      <c r="L33" s="196">
        <f t="shared" si="6"/>
        <v>2749.01</v>
      </c>
      <c r="M33" s="194">
        <f t="shared" si="7"/>
        <v>233.67</v>
      </c>
      <c r="N33" s="195">
        <f t="shared" si="8"/>
        <v>665.26</v>
      </c>
    </row>
    <row r="34" spans="1:14" ht="13.5" customHeight="1">
      <c r="A34" s="58" t="s">
        <v>7</v>
      </c>
      <c r="B34" s="149">
        <v>17</v>
      </c>
      <c r="C34" s="178" t="s">
        <v>103</v>
      </c>
      <c r="D34" s="176">
        <v>222</v>
      </c>
      <c r="E34" s="173">
        <v>874</v>
      </c>
      <c r="F34" s="140">
        <f t="shared" si="4"/>
        <v>0.2540045766590389</v>
      </c>
      <c r="G34" s="144">
        <f t="shared" si="0"/>
        <v>222</v>
      </c>
      <c r="H34" s="127">
        <f t="shared" si="1"/>
        <v>0</v>
      </c>
      <c r="I34" s="127">
        <f t="shared" si="5"/>
        <v>0</v>
      </c>
      <c r="J34" s="128">
        <f t="shared" si="2"/>
        <v>5812.18</v>
      </c>
      <c r="K34" s="129">
        <f t="shared" si="3"/>
        <v>0</v>
      </c>
      <c r="L34" s="196">
        <f t="shared" si="6"/>
        <v>5812.18</v>
      </c>
      <c r="M34" s="194">
        <f t="shared" si="7"/>
        <v>494.04</v>
      </c>
      <c r="N34" s="195">
        <f t="shared" si="8"/>
        <v>1406.55</v>
      </c>
    </row>
    <row r="35" spans="1:14" ht="13.5" customHeight="1">
      <c r="A35" s="58" t="s">
        <v>7</v>
      </c>
      <c r="B35" s="150">
        <v>18</v>
      </c>
      <c r="C35" s="178" t="s">
        <v>104</v>
      </c>
      <c r="D35" s="176">
        <v>177</v>
      </c>
      <c r="E35" s="173">
        <v>703</v>
      </c>
      <c r="F35" s="140">
        <f t="shared" si="4"/>
        <v>0.25177809388335703</v>
      </c>
      <c r="G35" s="144">
        <f t="shared" si="0"/>
        <v>177</v>
      </c>
      <c r="H35" s="127">
        <f t="shared" si="1"/>
        <v>0</v>
      </c>
      <c r="I35" s="127">
        <f t="shared" si="5"/>
        <v>0</v>
      </c>
      <c r="J35" s="128">
        <f t="shared" si="2"/>
        <v>4634.04</v>
      </c>
      <c r="K35" s="129">
        <f t="shared" si="3"/>
        <v>0</v>
      </c>
      <c r="L35" s="196">
        <f t="shared" si="6"/>
        <v>4634.04</v>
      </c>
      <c r="M35" s="194">
        <f t="shared" si="7"/>
        <v>393.89</v>
      </c>
      <c r="N35" s="195">
        <f t="shared" si="8"/>
        <v>1121.44</v>
      </c>
    </row>
    <row r="36" spans="1:14" ht="13.5" customHeight="1">
      <c r="A36" s="58" t="s">
        <v>7</v>
      </c>
      <c r="B36" s="149">
        <v>19</v>
      </c>
      <c r="C36" s="178" t="s">
        <v>63</v>
      </c>
      <c r="D36" s="176">
        <v>247</v>
      </c>
      <c r="E36" s="173">
        <v>991</v>
      </c>
      <c r="F36" s="140">
        <f t="shared" si="4"/>
        <v>0.24924318869828457</v>
      </c>
      <c r="G36" s="144">
        <f t="shared" si="0"/>
        <v>247</v>
      </c>
      <c r="H36" s="127">
        <f t="shared" si="1"/>
        <v>0</v>
      </c>
      <c r="I36" s="127">
        <f t="shared" si="5"/>
        <v>0</v>
      </c>
      <c r="J36" s="128">
        <f t="shared" si="2"/>
        <v>6466.71</v>
      </c>
      <c r="K36" s="129">
        <f t="shared" si="3"/>
        <v>0</v>
      </c>
      <c r="L36" s="196">
        <f t="shared" si="6"/>
        <v>6466.71</v>
      </c>
      <c r="M36" s="194">
        <f t="shared" si="7"/>
        <v>549.67</v>
      </c>
      <c r="N36" s="195">
        <f t="shared" si="8"/>
        <v>1564.94</v>
      </c>
    </row>
    <row r="37" spans="1:14" ht="13.5" customHeight="1">
      <c r="A37" s="58" t="s">
        <v>7</v>
      </c>
      <c r="B37" s="150">
        <v>20</v>
      </c>
      <c r="C37" s="178" t="s">
        <v>105</v>
      </c>
      <c r="D37" s="176">
        <v>165</v>
      </c>
      <c r="E37" s="173">
        <v>723</v>
      </c>
      <c r="F37" s="140">
        <f t="shared" si="4"/>
        <v>0.22821576763485477</v>
      </c>
      <c r="G37" s="144">
        <f t="shared" si="0"/>
        <v>165</v>
      </c>
      <c r="H37" s="127">
        <f t="shared" si="1"/>
        <v>0</v>
      </c>
      <c r="I37" s="127">
        <f t="shared" si="5"/>
        <v>0</v>
      </c>
      <c r="J37" s="128">
        <f t="shared" si="2"/>
        <v>4319.87</v>
      </c>
      <c r="K37" s="129">
        <f t="shared" si="3"/>
        <v>0</v>
      </c>
      <c r="L37" s="196">
        <f t="shared" si="6"/>
        <v>4319.87</v>
      </c>
      <c r="M37" s="194">
        <f t="shared" si="7"/>
        <v>367.19</v>
      </c>
      <c r="N37" s="195">
        <f t="shared" si="8"/>
        <v>1045.41</v>
      </c>
    </row>
    <row r="38" spans="1:14" ht="13.5" customHeight="1">
      <c r="A38" s="58" t="s">
        <v>7</v>
      </c>
      <c r="B38" s="149">
        <v>21</v>
      </c>
      <c r="C38" s="178" t="s">
        <v>106</v>
      </c>
      <c r="D38" s="176">
        <v>216</v>
      </c>
      <c r="E38" s="173">
        <v>994</v>
      </c>
      <c r="F38" s="140">
        <f t="shared" si="4"/>
        <v>0.21730382293762576</v>
      </c>
      <c r="G38" s="144">
        <f t="shared" si="0"/>
        <v>216</v>
      </c>
      <c r="H38" s="127">
        <f t="shared" si="1"/>
        <v>0</v>
      </c>
      <c r="I38" s="127">
        <f t="shared" si="5"/>
        <v>0</v>
      </c>
      <c r="J38" s="128">
        <f t="shared" si="2"/>
        <v>5655.1</v>
      </c>
      <c r="K38" s="129">
        <f t="shared" si="3"/>
        <v>0</v>
      </c>
      <c r="L38" s="196">
        <f t="shared" si="6"/>
        <v>5655.1</v>
      </c>
      <c r="M38" s="194">
        <f t="shared" si="7"/>
        <v>480.68</v>
      </c>
      <c r="N38" s="195">
        <f t="shared" si="8"/>
        <v>1368.53</v>
      </c>
    </row>
    <row r="39" spans="1:14" ht="13.5" customHeight="1">
      <c r="A39" s="58" t="s">
        <v>7</v>
      </c>
      <c r="B39" s="150">
        <v>22</v>
      </c>
      <c r="C39" s="178" t="s">
        <v>62</v>
      </c>
      <c r="D39" s="176">
        <v>87</v>
      </c>
      <c r="E39" s="173">
        <v>407</v>
      </c>
      <c r="F39" s="140">
        <f t="shared" si="4"/>
        <v>0.21375921375921375</v>
      </c>
      <c r="G39" s="144">
        <f t="shared" si="0"/>
        <v>87</v>
      </c>
      <c r="H39" s="127">
        <f t="shared" si="1"/>
        <v>0</v>
      </c>
      <c r="I39" s="127">
        <f t="shared" si="5"/>
        <v>0</v>
      </c>
      <c r="J39" s="128">
        <f t="shared" si="2"/>
        <v>2277.75</v>
      </c>
      <c r="K39" s="129">
        <f t="shared" si="3"/>
        <v>0</v>
      </c>
      <c r="L39" s="196">
        <f t="shared" si="6"/>
        <v>2277.75</v>
      </c>
      <c r="M39" s="194">
        <f t="shared" si="7"/>
        <v>193.61</v>
      </c>
      <c r="N39" s="195">
        <f t="shared" si="8"/>
        <v>551.22</v>
      </c>
    </row>
    <row r="40" spans="1:14" ht="13.5" customHeight="1">
      <c r="A40" s="58" t="s">
        <v>7</v>
      </c>
      <c r="B40" s="149">
        <v>23</v>
      </c>
      <c r="C40" s="178" t="s">
        <v>66</v>
      </c>
      <c r="D40" s="176">
        <v>80</v>
      </c>
      <c r="E40" s="173">
        <v>379</v>
      </c>
      <c r="F40" s="140">
        <f t="shared" si="4"/>
        <v>0.21108179419525067</v>
      </c>
      <c r="G40" s="144">
        <f t="shared" si="0"/>
        <v>80</v>
      </c>
      <c r="H40" s="127">
        <f t="shared" si="1"/>
        <v>0</v>
      </c>
      <c r="I40" s="127">
        <f t="shared" si="5"/>
        <v>0</v>
      </c>
      <c r="J40" s="128">
        <f t="shared" si="2"/>
        <v>2094.48</v>
      </c>
      <c r="K40" s="129">
        <f t="shared" si="3"/>
        <v>0</v>
      </c>
      <c r="L40" s="196">
        <f t="shared" si="6"/>
        <v>2094.48</v>
      </c>
      <c r="M40" s="194">
        <f t="shared" si="7"/>
        <v>178.03</v>
      </c>
      <c r="N40" s="195">
        <f t="shared" si="8"/>
        <v>506.86</v>
      </c>
    </row>
    <row r="41" spans="1:14" ht="13.5" customHeight="1">
      <c r="A41" s="58" t="s">
        <v>7</v>
      </c>
      <c r="B41" s="150">
        <v>24</v>
      </c>
      <c r="C41" s="178" t="s">
        <v>64</v>
      </c>
      <c r="D41" s="176">
        <v>75</v>
      </c>
      <c r="E41" s="173">
        <v>363</v>
      </c>
      <c r="F41" s="140">
        <f t="shared" si="4"/>
        <v>0.2066115702479339</v>
      </c>
      <c r="G41" s="144">
        <f t="shared" si="0"/>
        <v>75</v>
      </c>
      <c r="H41" s="127">
        <f t="shared" si="1"/>
        <v>0</v>
      </c>
      <c r="I41" s="127">
        <f t="shared" si="5"/>
        <v>0</v>
      </c>
      <c r="J41" s="128">
        <f t="shared" si="2"/>
        <v>1963.58</v>
      </c>
      <c r="K41" s="129">
        <f t="shared" si="3"/>
        <v>0</v>
      </c>
      <c r="L41" s="196">
        <f t="shared" si="6"/>
        <v>1963.58</v>
      </c>
      <c r="M41" s="194">
        <f t="shared" si="7"/>
        <v>166.9</v>
      </c>
      <c r="N41" s="195">
        <f t="shared" si="8"/>
        <v>475.19</v>
      </c>
    </row>
    <row r="42" spans="1:14" ht="13.5" customHeight="1">
      <c r="A42" s="58" t="s">
        <v>7</v>
      </c>
      <c r="B42" s="149">
        <v>25</v>
      </c>
      <c r="C42" s="178" t="s">
        <v>107</v>
      </c>
      <c r="D42" s="176">
        <v>107</v>
      </c>
      <c r="E42" s="173">
        <v>523</v>
      </c>
      <c r="F42" s="140">
        <f t="shared" si="4"/>
        <v>0.2045889101338432</v>
      </c>
      <c r="G42" s="144">
        <f t="shared" si="0"/>
        <v>107</v>
      </c>
      <c r="H42" s="127">
        <f t="shared" si="1"/>
        <v>0</v>
      </c>
      <c r="I42" s="127">
        <f t="shared" si="5"/>
        <v>0</v>
      </c>
      <c r="J42" s="128">
        <f t="shared" si="2"/>
        <v>2801.37</v>
      </c>
      <c r="K42" s="129">
        <f t="shared" si="3"/>
        <v>0</v>
      </c>
      <c r="L42" s="196">
        <f t="shared" si="6"/>
        <v>2801.37</v>
      </c>
      <c r="M42" s="194">
        <f t="shared" si="7"/>
        <v>238.12</v>
      </c>
      <c r="N42" s="195">
        <f t="shared" si="8"/>
        <v>677.93</v>
      </c>
    </row>
    <row r="43" spans="1:14" ht="13.5" customHeight="1">
      <c r="A43" s="58" t="s">
        <v>7</v>
      </c>
      <c r="B43" s="150">
        <v>26</v>
      </c>
      <c r="C43" s="178" t="s">
        <v>108</v>
      </c>
      <c r="D43" s="176">
        <v>112</v>
      </c>
      <c r="E43" s="173">
        <v>551</v>
      </c>
      <c r="F43" s="140">
        <f t="shared" si="4"/>
        <v>0.20326678765880218</v>
      </c>
      <c r="G43" s="144">
        <f t="shared" si="0"/>
        <v>112</v>
      </c>
      <c r="H43" s="127">
        <f t="shared" si="1"/>
        <v>0</v>
      </c>
      <c r="I43" s="127">
        <f t="shared" si="5"/>
        <v>0</v>
      </c>
      <c r="J43" s="128">
        <f t="shared" si="2"/>
        <v>2932.27</v>
      </c>
      <c r="K43" s="129">
        <f t="shared" si="3"/>
        <v>0</v>
      </c>
      <c r="L43" s="196">
        <f t="shared" si="6"/>
        <v>2932.27</v>
      </c>
      <c r="M43" s="194">
        <f t="shared" si="7"/>
        <v>249.24</v>
      </c>
      <c r="N43" s="195">
        <f t="shared" si="8"/>
        <v>709.61</v>
      </c>
    </row>
    <row r="44" spans="1:14" ht="13.5" customHeight="1">
      <c r="A44" s="58" t="s">
        <v>7</v>
      </c>
      <c r="B44" s="149">
        <v>27</v>
      </c>
      <c r="C44" s="178" t="s">
        <v>65</v>
      </c>
      <c r="D44" s="176">
        <v>27</v>
      </c>
      <c r="E44" s="173">
        <v>138</v>
      </c>
      <c r="F44" s="140">
        <f t="shared" si="4"/>
        <v>0.1956521739130435</v>
      </c>
      <c r="G44" s="144">
        <f t="shared" si="0"/>
        <v>27</v>
      </c>
      <c r="H44" s="127">
        <f t="shared" si="1"/>
        <v>0</v>
      </c>
      <c r="I44" s="127">
        <f t="shared" si="5"/>
        <v>0</v>
      </c>
      <c r="J44" s="128">
        <f t="shared" si="2"/>
        <v>706.89</v>
      </c>
      <c r="K44" s="129">
        <f t="shared" si="3"/>
        <v>0</v>
      </c>
      <c r="L44" s="196">
        <f t="shared" si="6"/>
        <v>706.89</v>
      </c>
      <c r="M44" s="194">
        <f t="shared" si="7"/>
        <v>60.09</v>
      </c>
      <c r="N44" s="195">
        <f t="shared" si="8"/>
        <v>171.07</v>
      </c>
    </row>
    <row r="45" spans="1:14" ht="13.5" customHeight="1">
      <c r="A45" s="58" t="s">
        <v>7</v>
      </c>
      <c r="B45" s="150">
        <v>28</v>
      </c>
      <c r="C45" s="178" t="s">
        <v>109</v>
      </c>
      <c r="D45" s="176">
        <v>136</v>
      </c>
      <c r="E45" s="173">
        <v>757</v>
      </c>
      <c r="F45" s="140">
        <f t="shared" si="4"/>
        <v>0.17965653896961692</v>
      </c>
      <c r="G45" s="144">
        <f t="shared" si="0"/>
        <v>136</v>
      </c>
      <c r="H45" s="127">
        <f t="shared" si="1"/>
        <v>0</v>
      </c>
      <c r="I45" s="127">
        <f t="shared" si="5"/>
        <v>0</v>
      </c>
      <c r="J45" s="128">
        <f t="shared" si="2"/>
        <v>3560.62</v>
      </c>
      <c r="K45" s="129">
        <f t="shared" si="3"/>
        <v>0</v>
      </c>
      <c r="L45" s="196">
        <f t="shared" si="6"/>
        <v>3560.62</v>
      </c>
      <c r="M45" s="194">
        <f t="shared" si="7"/>
        <v>302.65</v>
      </c>
      <c r="N45" s="195">
        <f t="shared" si="8"/>
        <v>861.67</v>
      </c>
    </row>
    <row r="46" spans="1:14" ht="13.5" customHeight="1">
      <c r="A46" s="58" t="s">
        <v>7</v>
      </c>
      <c r="B46" s="149">
        <v>29</v>
      </c>
      <c r="C46" s="178" t="s">
        <v>110</v>
      </c>
      <c r="D46" s="176">
        <v>166</v>
      </c>
      <c r="E46" s="173">
        <v>941</v>
      </c>
      <c r="F46" s="140">
        <f t="shared" si="4"/>
        <v>0.17640807651434645</v>
      </c>
      <c r="G46" s="144">
        <f t="shared" si="0"/>
        <v>166</v>
      </c>
      <c r="H46" s="127">
        <f t="shared" si="1"/>
        <v>0</v>
      </c>
      <c r="I46" s="127">
        <f t="shared" si="5"/>
        <v>0</v>
      </c>
      <c r="J46" s="128">
        <f t="shared" si="2"/>
        <v>4346.05</v>
      </c>
      <c r="K46" s="129">
        <f t="shared" si="3"/>
        <v>0</v>
      </c>
      <c r="L46" s="196">
        <f t="shared" si="6"/>
        <v>4346.05</v>
      </c>
      <c r="M46" s="194">
        <f t="shared" si="7"/>
        <v>369.41</v>
      </c>
      <c r="N46" s="195">
        <f t="shared" si="8"/>
        <v>1051.74</v>
      </c>
    </row>
    <row r="47" spans="1:14" ht="13.5" customHeight="1">
      <c r="A47" s="58" t="s">
        <v>7</v>
      </c>
      <c r="B47" s="150">
        <v>30</v>
      </c>
      <c r="C47" s="178" t="s">
        <v>111</v>
      </c>
      <c r="D47" s="176">
        <v>182</v>
      </c>
      <c r="E47" s="173">
        <v>1067</v>
      </c>
      <c r="F47" s="140">
        <f t="shared" si="4"/>
        <v>0.17057169634489222</v>
      </c>
      <c r="G47" s="144">
        <f t="shared" si="0"/>
        <v>182</v>
      </c>
      <c r="H47" s="127">
        <f t="shared" si="1"/>
        <v>0</v>
      </c>
      <c r="I47" s="127">
        <f t="shared" si="5"/>
        <v>0</v>
      </c>
      <c r="J47" s="128">
        <f t="shared" si="2"/>
        <v>4764.94</v>
      </c>
      <c r="K47" s="129">
        <f t="shared" si="3"/>
        <v>0</v>
      </c>
      <c r="L47" s="196">
        <f t="shared" si="6"/>
        <v>4764.94</v>
      </c>
      <c r="M47" s="194">
        <f t="shared" si="7"/>
        <v>405.02</v>
      </c>
      <c r="N47" s="195">
        <f t="shared" si="8"/>
        <v>1153.12</v>
      </c>
    </row>
    <row r="48" spans="1:14" ht="13.5" customHeight="1">
      <c r="A48" s="58" t="s">
        <v>7</v>
      </c>
      <c r="B48" s="149">
        <v>31</v>
      </c>
      <c r="C48" s="178" t="s">
        <v>112</v>
      </c>
      <c r="D48" s="176">
        <v>120</v>
      </c>
      <c r="E48" s="173">
        <v>708</v>
      </c>
      <c r="F48" s="140">
        <f t="shared" si="4"/>
        <v>0.1694915254237288</v>
      </c>
      <c r="G48" s="144">
        <f t="shared" si="0"/>
        <v>120</v>
      </c>
      <c r="H48" s="127">
        <f t="shared" si="1"/>
        <v>0</v>
      </c>
      <c r="I48" s="127">
        <f t="shared" si="5"/>
        <v>0</v>
      </c>
      <c r="J48" s="128">
        <f t="shared" si="2"/>
        <v>3141.72</v>
      </c>
      <c r="K48" s="129">
        <f t="shared" si="3"/>
        <v>0</v>
      </c>
      <c r="L48" s="196">
        <f t="shared" si="6"/>
        <v>3141.72</v>
      </c>
      <c r="M48" s="194">
        <f t="shared" si="7"/>
        <v>267.05</v>
      </c>
      <c r="N48" s="195">
        <f t="shared" si="8"/>
        <v>760.3</v>
      </c>
    </row>
    <row r="49" spans="1:14" ht="13.5" customHeight="1">
      <c r="A49" s="58" t="s">
        <v>7</v>
      </c>
      <c r="B49" s="150">
        <v>32</v>
      </c>
      <c r="C49" s="178" t="s">
        <v>113</v>
      </c>
      <c r="D49" s="176">
        <v>131</v>
      </c>
      <c r="E49" s="173">
        <v>803</v>
      </c>
      <c r="F49" s="140">
        <f t="shared" si="4"/>
        <v>0.16313823163138233</v>
      </c>
      <c r="G49" s="144">
        <f t="shared" si="0"/>
        <v>131</v>
      </c>
      <c r="H49" s="127">
        <f t="shared" si="1"/>
        <v>0</v>
      </c>
      <c r="I49" s="127">
        <f t="shared" si="5"/>
        <v>0</v>
      </c>
      <c r="J49" s="128">
        <f t="shared" si="2"/>
        <v>3429.71</v>
      </c>
      <c r="K49" s="129">
        <f t="shared" si="3"/>
        <v>0</v>
      </c>
      <c r="L49" s="196">
        <f t="shared" si="6"/>
        <v>3429.71</v>
      </c>
      <c r="M49" s="194">
        <f t="shared" si="7"/>
        <v>291.53</v>
      </c>
      <c r="N49" s="195">
        <f t="shared" si="8"/>
        <v>829.99</v>
      </c>
    </row>
    <row r="50" spans="1:14" ht="13.5" customHeight="1">
      <c r="A50" s="58" t="s">
        <v>7</v>
      </c>
      <c r="B50" s="149">
        <v>33</v>
      </c>
      <c r="C50" s="178" t="s">
        <v>68</v>
      </c>
      <c r="D50" s="176">
        <v>83</v>
      </c>
      <c r="E50" s="173">
        <v>509</v>
      </c>
      <c r="F50" s="140">
        <f t="shared" si="4"/>
        <v>0.16306483300589392</v>
      </c>
      <c r="G50" s="144">
        <f aca="true" t="shared" si="9" ref="G50:G81">IF(F50&gt;=G$16,D50,0)</f>
        <v>83</v>
      </c>
      <c r="H50" s="127">
        <f aca="true" t="shared" si="10" ref="H50:H81">IF(F50&lt;G$16,D50,0)</f>
        <v>0</v>
      </c>
      <c r="I50" s="127">
        <f t="shared" si="5"/>
        <v>0</v>
      </c>
      <c r="J50" s="128">
        <f aca="true" t="shared" si="11" ref="J50:J81">IF(F50&gt;=G$16,ROUND(D50*J$16,2),0)</f>
        <v>2173.02</v>
      </c>
      <c r="K50" s="129">
        <f aca="true" t="shared" si="12" ref="K50:K81">ROUND(I50*K$16,2)</f>
        <v>0</v>
      </c>
      <c r="L50" s="196">
        <f t="shared" si="6"/>
        <v>2173.02</v>
      </c>
      <c r="M50" s="194">
        <f t="shared" si="7"/>
        <v>184.71</v>
      </c>
      <c r="N50" s="195">
        <f t="shared" si="8"/>
        <v>525.87</v>
      </c>
    </row>
    <row r="51" spans="1:14" ht="13.5" customHeight="1">
      <c r="A51" s="58" t="s">
        <v>7</v>
      </c>
      <c r="B51" s="150">
        <v>34</v>
      </c>
      <c r="C51" s="178" t="s">
        <v>114</v>
      </c>
      <c r="D51" s="176">
        <v>98</v>
      </c>
      <c r="E51" s="173">
        <v>611</v>
      </c>
      <c r="F51" s="140">
        <f t="shared" si="4"/>
        <v>0.16039279869067102</v>
      </c>
      <c r="G51" s="144">
        <f t="shared" si="9"/>
        <v>98</v>
      </c>
      <c r="H51" s="127">
        <f t="shared" si="10"/>
        <v>0</v>
      </c>
      <c r="I51" s="127">
        <f t="shared" si="5"/>
        <v>0</v>
      </c>
      <c r="J51" s="128">
        <f t="shared" si="11"/>
        <v>2565.74</v>
      </c>
      <c r="K51" s="129">
        <f t="shared" si="12"/>
        <v>0</v>
      </c>
      <c r="L51" s="196">
        <f t="shared" si="6"/>
        <v>2565.74</v>
      </c>
      <c r="M51" s="194">
        <f t="shared" si="7"/>
        <v>218.09</v>
      </c>
      <c r="N51" s="195">
        <f t="shared" si="8"/>
        <v>620.91</v>
      </c>
    </row>
    <row r="52" spans="1:14" ht="13.5" customHeight="1">
      <c r="A52" s="58" t="s">
        <v>7</v>
      </c>
      <c r="B52" s="149">
        <v>35</v>
      </c>
      <c r="C52" s="178" t="s">
        <v>115</v>
      </c>
      <c r="D52" s="176">
        <v>89</v>
      </c>
      <c r="E52" s="173">
        <v>557</v>
      </c>
      <c r="F52" s="140">
        <f t="shared" si="4"/>
        <v>0.15978456014362658</v>
      </c>
      <c r="G52" s="144">
        <f t="shared" si="9"/>
        <v>89</v>
      </c>
      <c r="H52" s="127">
        <f t="shared" si="10"/>
        <v>0</v>
      </c>
      <c r="I52" s="127">
        <f t="shared" si="5"/>
        <v>0</v>
      </c>
      <c r="J52" s="128">
        <f t="shared" si="11"/>
        <v>2330.11</v>
      </c>
      <c r="K52" s="129">
        <f t="shared" si="12"/>
        <v>0</v>
      </c>
      <c r="L52" s="196">
        <f t="shared" si="6"/>
        <v>2330.11</v>
      </c>
      <c r="M52" s="194">
        <f t="shared" si="7"/>
        <v>198.06</v>
      </c>
      <c r="N52" s="195">
        <f t="shared" si="8"/>
        <v>563.89</v>
      </c>
    </row>
    <row r="53" spans="1:14" ht="13.5" customHeight="1">
      <c r="A53" s="58" t="s">
        <v>7</v>
      </c>
      <c r="B53" s="150">
        <v>36</v>
      </c>
      <c r="C53" s="178" t="s">
        <v>116</v>
      </c>
      <c r="D53" s="176">
        <v>95</v>
      </c>
      <c r="E53" s="173">
        <v>596</v>
      </c>
      <c r="F53" s="140">
        <f t="shared" si="4"/>
        <v>0.1593959731543624</v>
      </c>
      <c r="G53" s="144">
        <f t="shared" si="9"/>
        <v>95</v>
      </c>
      <c r="H53" s="127">
        <f t="shared" si="10"/>
        <v>0</v>
      </c>
      <c r="I53" s="127">
        <f t="shared" si="5"/>
        <v>0</v>
      </c>
      <c r="J53" s="128">
        <f t="shared" si="11"/>
        <v>2487.2</v>
      </c>
      <c r="K53" s="129">
        <f t="shared" si="12"/>
        <v>0</v>
      </c>
      <c r="L53" s="196">
        <f t="shared" si="6"/>
        <v>2487.2</v>
      </c>
      <c r="M53" s="194">
        <f t="shared" si="7"/>
        <v>211.41</v>
      </c>
      <c r="N53" s="195">
        <f t="shared" si="8"/>
        <v>601.9</v>
      </c>
    </row>
    <row r="54" spans="1:14" ht="13.5" customHeight="1">
      <c r="A54" s="58" t="s">
        <v>7</v>
      </c>
      <c r="B54" s="149">
        <v>37</v>
      </c>
      <c r="C54" s="178" t="s">
        <v>117</v>
      </c>
      <c r="D54" s="176">
        <v>71</v>
      </c>
      <c r="E54" s="173">
        <v>471</v>
      </c>
      <c r="F54" s="140">
        <f t="shared" si="4"/>
        <v>0.15074309978768577</v>
      </c>
      <c r="G54" s="144">
        <f t="shared" si="9"/>
        <v>71</v>
      </c>
      <c r="H54" s="127">
        <f t="shared" si="10"/>
        <v>0</v>
      </c>
      <c r="I54" s="127">
        <f t="shared" si="5"/>
        <v>0</v>
      </c>
      <c r="J54" s="128">
        <f t="shared" si="11"/>
        <v>1858.85</v>
      </c>
      <c r="K54" s="129">
        <f t="shared" si="12"/>
        <v>0</v>
      </c>
      <c r="L54" s="196">
        <f t="shared" si="6"/>
        <v>1858.85</v>
      </c>
      <c r="M54" s="194">
        <f t="shared" si="7"/>
        <v>158</v>
      </c>
      <c r="N54" s="195">
        <f t="shared" si="8"/>
        <v>449.84</v>
      </c>
    </row>
    <row r="55" spans="1:14" ht="13.5" customHeight="1">
      <c r="A55" s="58" t="s">
        <v>7</v>
      </c>
      <c r="B55" s="150">
        <v>38</v>
      </c>
      <c r="C55" s="178" t="s">
        <v>118</v>
      </c>
      <c r="D55" s="176">
        <v>56</v>
      </c>
      <c r="E55" s="173">
        <v>374</v>
      </c>
      <c r="F55" s="140">
        <f t="shared" si="4"/>
        <v>0.1497326203208556</v>
      </c>
      <c r="G55" s="144">
        <f t="shared" si="9"/>
        <v>56</v>
      </c>
      <c r="H55" s="127">
        <f t="shared" si="10"/>
        <v>0</v>
      </c>
      <c r="I55" s="127">
        <f t="shared" si="5"/>
        <v>0</v>
      </c>
      <c r="J55" s="128">
        <f t="shared" si="11"/>
        <v>1466.14</v>
      </c>
      <c r="K55" s="129">
        <f t="shared" si="12"/>
        <v>0</v>
      </c>
      <c r="L55" s="196">
        <f t="shared" si="6"/>
        <v>1466.14</v>
      </c>
      <c r="M55" s="194">
        <f t="shared" si="7"/>
        <v>124.62</v>
      </c>
      <c r="N55" s="195">
        <f t="shared" si="8"/>
        <v>354.81</v>
      </c>
    </row>
    <row r="56" spans="1:14" ht="13.5" customHeight="1">
      <c r="A56" s="58" t="s">
        <v>7</v>
      </c>
      <c r="B56" s="149">
        <v>39</v>
      </c>
      <c r="C56" s="178" t="s">
        <v>119</v>
      </c>
      <c r="D56" s="176">
        <v>167</v>
      </c>
      <c r="E56" s="173">
        <v>1130</v>
      </c>
      <c r="F56" s="140">
        <f t="shared" si="4"/>
        <v>0.14778761061946902</v>
      </c>
      <c r="G56" s="144">
        <f t="shared" si="9"/>
        <v>167</v>
      </c>
      <c r="H56" s="127">
        <f t="shared" si="10"/>
        <v>0</v>
      </c>
      <c r="I56" s="127">
        <f t="shared" si="5"/>
        <v>0</v>
      </c>
      <c r="J56" s="128">
        <f t="shared" si="11"/>
        <v>4372.23</v>
      </c>
      <c r="K56" s="129">
        <f t="shared" si="12"/>
        <v>0</v>
      </c>
      <c r="L56" s="196">
        <f t="shared" si="6"/>
        <v>4372.23</v>
      </c>
      <c r="M56" s="194">
        <f t="shared" si="7"/>
        <v>371.64</v>
      </c>
      <c r="N56" s="195">
        <f t="shared" si="8"/>
        <v>1058.08</v>
      </c>
    </row>
    <row r="57" spans="1:14" ht="13.5" customHeight="1">
      <c r="A57" s="58" t="s">
        <v>7</v>
      </c>
      <c r="B57" s="150">
        <v>40</v>
      </c>
      <c r="C57" s="178" t="s">
        <v>120</v>
      </c>
      <c r="D57" s="176">
        <v>56</v>
      </c>
      <c r="E57" s="173">
        <v>388</v>
      </c>
      <c r="F57" s="140">
        <f t="shared" si="4"/>
        <v>0.14432989690721648</v>
      </c>
      <c r="G57" s="144">
        <f t="shared" si="9"/>
        <v>56</v>
      </c>
      <c r="H57" s="127">
        <f t="shared" si="10"/>
        <v>0</v>
      </c>
      <c r="I57" s="127">
        <f t="shared" si="5"/>
        <v>0</v>
      </c>
      <c r="J57" s="128">
        <f t="shared" si="11"/>
        <v>1466.14</v>
      </c>
      <c r="K57" s="129">
        <f t="shared" si="12"/>
        <v>0</v>
      </c>
      <c r="L57" s="196">
        <f t="shared" si="6"/>
        <v>1466.14</v>
      </c>
      <c r="M57" s="194">
        <f t="shared" si="7"/>
        <v>124.62</v>
      </c>
      <c r="N57" s="195">
        <f t="shared" si="8"/>
        <v>354.81</v>
      </c>
    </row>
    <row r="58" spans="1:14" ht="13.5" customHeight="1">
      <c r="A58" s="58" t="s">
        <v>7</v>
      </c>
      <c r="B58" s="149">
        <v>41</v>
      </c>
      <c r="C58" s="178" t="s">
        <v>121</v>
      </c>
      <c r="D58" s="176">
        <v>93</v>
      </c>
      <c r="E58" s="173">
        <v>678</v>
      </c>
      <c r="F58" s="140">
        <f t="shared" si="4"/>
        <v>0.13716814159292035</v>
      </c>
      <c r="G58" s="144">
        <f t="shared" si="9"/>
        <v>93</v>
      </c>
      <c r="H58" s="127">
        <f t="shared" si="10"/>
        <v>0</v>
      </c>
      <c r="I58" s="127">
        <f t="shared" si="5"/>
        <v>0</v>
      </c>
      <c r="J58" s="128">
        <f t="shared" si="11"/>
        <v>2434.83</v>
      </c>
      <c r="K58" s="129">
        <f t="shared" si="12"/>
        <v>0</v>
      </c>
      <c r="L58" s="196">
        <f t="shared" si="6"/>
        <v>2434.83</v>
      </c>
      <c r="M58" s="194">
        <f t="shared" si="7"/>
        <v>206.96</v>
      </c>
      <c r="N58" s="195">
        <f t="shared" si="8"/>
        <v>589.23</v>
      </c>
    </row>
    <row r="59" spans="1:14" ht="13.5" customHeight="1">
      <c r="A59" s="58" t="s">
        <v>7</v>
      </c>
      <c r="B59" s="150">
        <v>42</v>
      </c>
      <c r="C59" s="178" t="s">
        <v>122</v>
      </c>
      <c r="D59" s="176">
        <v>117</v>
      </c>
      <c r="E59" s="173">
        <v>853</v>
      </c>
      <c r="F59" s="140">
        <f t="shared" si="4"/>
        <v>0.13716295427901523</v>
      </c>
      <c r="G59" s="144">
        <f t="shared" si="9"/>
        <v>117</v>
      </c>
      <c r="H59" s="127">
        <f t="shared" si="10"/>
        <v>0</v>
      </c>
      <c r="I59" s="127">
        <f t="shared" si="5"/>
        <v>0</v>
      </c>
      <c r="J59" s="128">
        <f t="shared" si="11"/>
        <v>3063.18</v>
      </c>
      <c r="K59" s="129">
        <f t="shared" si="12"/>
        <v>0</v>
      </c>
      <c r="L59" s="196">
        <f t="shared" si="6"/>
        <v>3063.18</v>
      </c>
      <c r="M59" s="194">
        <f t="shared" si="7"/>
        <v>260.37</v>
      </c>
      <c r="N59" s="195">
        <f t="shared" si="8"/>
        <v>741.29</v>
      </c>
    </row>
    <row r="60" spans="1:14" ht="13.5" customHeight="1">
      <c r="A60" s="58" t="s">
        <v>7</v>
      </c>
      <c r="B60" s="149">
        <v>43</v>
      </c>
      <c r="C60" s="178" t="s">
        <v>123</v>
      </c>
      <c r="D60" s="176">
        <v>166</v>
      </c>
      <c r="E60" s="173">
        <v>1308</v>
      </c>
      <c r="F60" s="140">
        <f t="shared" si="4"/>
        <v>0.12691131498470948</v>
      </c>
      <c r="G60" s="144">
        <f t="shared" si="9"/>
        <v>166</v>
      </c>
      <c r="H60" s="127">
        <f t="shared" si="10"/>
        <v>0</v>
      </c>
      <c r="I60" s="127">
        <f t="shared" si="5"/>
        <v>0</v>
      </c>
      <c r="J60" s="128">
        <f t="shared" si="11"/>
        <v>4346.05</v>
      </c>
      <c r="K60" s="129">
        <f t="shared" si="12"/>
        <v>0</v>
      </c>
      <c r="L60" s="196">
        <f t="shared" si="6"/>
        <v>4346.05</v>
      </c>
      <c r="M60" s="194">
        <f t="shared" si="7"/>
        <v>369.41</v>
      </c>
      <c r="N60" s="195">
        <f t="shared" si="8"/>
        <v>1051.74</v>
      </c>
    </row>
    <row r="61" spans="1:14" ht="13.5" customHeight="1">
      <c r="A61" s="58" t="s">
        <v>7</v>
      </c>
      <c r="B61" s="150">
        <v>44</v>
      </c>
      <c r="C61" s="178" t="s">
        <v>124</v>
      </c>
      <c r="D61" s="176">
        <v>90</v>
      </c>
      <c r="E61" s="173">
        <v>713</v>
      </c>
      <c r="F61" s="140">
        <f t="shared" si="4"/>
        <v>0.12622720897615708</v>
      </c>
      <c r="G61" s="144">
        <f t="shared" si="9"/>
        <v>90</v>
      </c>
      <c r="H61" s="127">
        <f t="shared" si="10"/>
        <v>0</v>
      </c>
      <c r="I61" s="127">
        <f t="shared" si="5"/>
        <v>0</v>
      </c>
      <c r="J61" s="128">
        <f t="shared" si="11"/>
        <v>2356.29</v>
      </c>
      <c r="K61" s="129">
        <f t="shared" si="12"/>
        <v>0</v>
      </c>
      <c r="L61" s="196">
        <f t="shared" si="6"/>
        <v>2356.29</v>
      </c>
      <c r="M61" s="194">
        <f t="shared" si="7"/>
        <v>200.28</v>
      </c>
      <c r="N61" s="195">
        <f t="shared" si="8"/>
        <v>570.22</v>
      </c>
    </row>
    <row r="62" spans="1:14" ht="13.5" customHeight="1">
      <c r="A62" s="58" t="s">
        <v>7</v>
      </c>
      <c r="B62" s="149">
        <v>45</v>
      </c>
      <c r="C62" s="178" t="s">
        <v>125</v>
      </c>
      <c r="D62" s="176">
        <v>91</v>
      </c>
      <c r="E62" s="173">
        <v>740</v>
      </c>
      <c r="F62" s="140">
        <f t="shared" si="4"/>
        <v>0.12297297297297298</v>
      </c>
      <c r="G62" s="144">
        <f t="shared" si="9"/>
        <v>91</v>
      </c>
      <c r="H62" s="127">
        <f t="shared" si="10"/>
        <v>0</v>
      </c>
      <c r="I62" s="127">
        <f t="shared" si="5"/>
        <v>0</v>
      </c>
      <c r="J62" s="128">
        <f t="shared" si="11"/>
        <v>2382.47</v>
      </c>
      <c r="K62" s="129">
        <f t="shared" si="12"/>
        <v>0</v>
      </c>
      <c r="L62" s="196">
        <f t="shared" si="6"/>
        <v>2382.47</v>
      </c>
      <c r="M62" s="194">
        <f t="shared" si="7"/>
        <v>202.51</v>
      </c>
      <c r="N62" s="195">
        <f t="shared" si="8"/>
        <v>576.56</v>
      </c>
    </row>
    <row r="63" spans="1:14" ht="13.5" customHeight="1">
      <c r="A63" s="58" t="s">
        <v>7</v>
      </c>
      <c r="B63" s="150">
        <v>46</v>
      </c>
      <c r="C63" s="178" t="s">
        <v>126</v>
      </c>
      <c r="D63" s="176">
        <v>66</v>
      </c>
      <c r="E63" s="173">
        <v>537</v>
      </c>
      <c r="F63" s="140">
        <f t="shared" si="4"/>
        <v>0.12290502793296089</v>
      </c>
      <c r="G63" s="144">
        <f t="shared" si="9"/>
        <v>66</v>
      </c>
      <c r="H63" s="127">
        <f t="shared" si="10"/>
        <v>0</v>
      </c>
      <c r="I63" s="127">
        <f t="shared" si="5"/>
        <v>0</v>
      </c>
      <c r="J63" s="128">
        <f t="shared" si="11"/>
        <v>1727.95</v>
      </c>
      <c r="K63" s="129">
        <f t="shared" si="12"/>
        <v>0</v>
      </c>
      <c r="L63" s="196">
        <f t="shared" si="6"/>
        <v>1727.95</v>
      </c>
      <c r="M63" s="194">
        <f t="shared" si="7"/>
        <v>146.88</v>
      </c>
      <c r="N63" s="195">
        <f t="shared" si="8"/>
        <v>418.16</v>
      </c>
    </row>
    <row r="64" spans="1:14" ht="13.5" customHeight="1">
      <c r="A64" s="58" t="s">
        <v>7</v>
      </c>
      <c r="B64" s="149">
        <v>47</v>
      </c>
      <c r="C64" s="178" t="s">
        <v>127</v>
      </c>
      <c r="D64" s="176">
        <v>61</v>
      </c>
      <c r="E64" s="173">
        <v>501</v>
      </c>
      <c r="F64" s="140">
        <f t="shared" si="4"/>
        <v>0.1217564870259481</v>
      </c>
      <c r="G64" s="144">
        <f t="shared" si="9"/>
        <v>61</v>
      </c>
      <c r="H64" s="127">
        <f t="shared" si="10"/>
        <v>0</v>
      </c>
      <c r="I64" s="127">
        <f t="shared" si="5"/>
        <v>0</v>
      </c>
      <c r="J64" s="128">
        <f t="shared" si="11"/>
        <v>1597.04</v>
      </c>
      <c r="K64" s="129">
        <f t="shared" si="12"/>
        <v>0</v>
      </c>
      <c r="L64" s="196">
        <f t="shared" si="6"/>
        <v>1597.04</v>
      </c>
      <c r="M64" s="194">
        <f t="shared" si="7"/>
        <v>135.75</v>
      </c>
      <c r="N64" s="195">
        <f t="shared" si="8"/>
        <v>386.48</v>
      </c>
    </row>
    <row r="65" spans="1:14" ht="13.5" customHeight="1">
      <c r="A65" s="58" t="s">
        <v>7</v>
      </c>
      <c r="B65" s="150">
        <v>48</v>
      </c>
      <c r="C65" s="178" t="s">
        <v>128</v>
      </c>
      <c r="D65" s="176">
        <v>136</v>
      </c>
      <c r="E65" s="173">
        <v>1122</v>
      </c>
      <c r="F65" s="140">
        <f t="shared" si="4"/>
        <v>0.12121212121212122</v>
      </c>
      <c r="G65" s="144">
        <f t="shared" si="9"/>
        <v>136</v>
      </c>
      <c r="H65" s="127">
        <f t="shared" si="10"/>
        <v>0</v>
      </c>
      <c r="I65" s="127">
        <f t="shared" si="5"/>
        <v>0</v>
      </c>
      <c r="J65" s="128">
        <f t="shared" si="11"/>
        <v>3560.62</v>
      </c>
      <c r="K65" s="129">
        <f t="shared" si="12"/>
        <v>0</v>
      </c>
      <c r="L65" s="196">
        <f t="shared" si="6"/>
        <v>3560.62</v>
      </c>
      <c r="M65" s="194">
        <f t="shared" si="7"/>
        <v>302.65</v>
      </c>
      <c r="N65" s="195">
        <f t="shared" si="8"/>
        <v>861.67</v>
      </c>
    </row>
    <row r="66" spans="1:14" ht="13.5" customHeight="1">
      <c r="A66" s="58" t="s">
        <v>7</v>
      </c>
      <c r="B66" s="149">
        <v>49</v>
      </c>
      <c r="C66" s="178" t="s">
        <v>129</v>
      </c>
      <c r="D66" s="176">
        <v>130</v>
      </c>
      <c r="E66" s="173">
        <v>1103</v>
      </c>
      <c r="F66" s="140">
        <f t="shared" si="4"/>
        <v>0.11786038077969176</v>
      </c>
      <c r="G66" s="144">
        <f t="shared" si="9"/>
        <v>130</v>
      </c>
      <c r="H66" s="127">
        <f t="shared" si="10"/>
        <v>0</v>
      </c>
      <c r="I66" s="127">
        <f t="shared" si="5"/>
        <v>0</v>
      </c>
      <c r="J66" s="128">
        <f t="shared" si="11"/>
        <v>3403.53</v>
      </c>
      <c r="K66" s="129">
        <f t="shared" si="12"/>
        <v>0</v>
      </c>
      <c r="L66" s="196">
        <f t="shared" si="6"/>
        <v>3403.53</v>
      </c>
      <c r="M66" s="194">
        <f t="shared" si="7"/>
        <v>289.3</v>
      </c>
      <c r="N66" s="195">
        <f t="shared" si="8"/>
        <v>823.65</v>
      </c>
    </row>
    <row r="67" spans="1:14" ht="13.5" customHeight="1">
      <c r="A67" s="58" t="s">
        <v>7</v>
      </c>
      <c r="B67" s="150">
        <v>50</v>
      </c>
      <c r="C67" s="178" t="s">
        <v>130</v>
      </c>
      <c r="D67" s="176">
        <v>136</v>
      </c>
      <c r="E67" s="173">
        <v>1190</v>
      </c>
      <c r="F67" s="140">
        <f t="shared" si="4"/>
        <v>0.11428571428571428</v>
      </c>
      <c r="G67" s="144">
        <f t="shared" si="9"/>
        <v>136</v>
      </c>
      <c r="H67" s="127">
        <f t="shared" si="10"/>
        <v>0</v>
      </c>
      <c r="I67" s="127">
        <f t="shared" si="5"/>
        <v>0</v>
      </c>
      <c r="J67" s="128">
        <f t="shared" si="11"/>
        <v>3560.62</v>
      </c>
      <c r="K67" s="129">
        <f t="shared" si="12"/>
        <v>0</v>
      </c>
      <c r="L67" s="196">
        <f t="shared" si="6"/>
        <v>3560.62</v>
      </c>
      <c r="M67" s="194">
        <f t="shared" si="7"/>
        <v>302.65</v>
      </c>
      <c r="N67" s="195">
        <f t="shared" si="8"/>
        <v>861.67</v>
      </c>
    </row>
    <row r="68" spans="1:14" ht="13.5" customHeight="1">
      <c r="A68" s="58" t="s">
        <v>7</v>
      </c>
      <c r="B68" s="149">
        <v>51</v>
      </c>
      <c r="C68" s="178" t="s">
        <v>131</v>
      </c>
      <c r="D68" s="176">
        <v>93</v>
      </c>
      <c r="E68" s="173">
        <v>831</v>
      </c>
      <c r="F68" s="140">
        <f t="shared" si="4"/>
        <v>0.11191335740072202</v>
      </c>
      <c r="G68" s="144">
        <f t="shared" si="9"/>
        <v>93</v>
      </c>
      <c r="H68" s="127">
        <f t="shared" si="10"/>
        <v>0</v>
      </c>
      <c r="I68" s="127">
        <f t="shared" si="5"/>
        <v>0</v>
      </c>
      <c r="J68" s="128">
        <f t="shared" si="11"/>
        <v>2434.83</v>
      </c>
      <c r="K68" s="129">
        <f t="shared" si="12"/>
        <v>0</v>
      </c>
      <c r="L68" s="196">
        <f t="shared" si="6"/>
        <v>2434.83</v>
      </c>
      <c r="M68" s="194">
        <f t="shared" si="7"/>
        <v>206.96</v>
      </c>
      <c r="N68" s="195">
        <f t="shared" si="8"/>
        <v>589.23</v>
      </c>
    </row>
    <row r="69" spans="1:14" ht="13.5" customHeight="1">
      <c r="A69" s="58" t="s">
        <v>7</v>
      </c>
      <c r="B69" s="150">
        <v>52</v>
      </c>
      <c r="C69" s="178" t="s">
        <v>132</v>
      </c>
      <c r="D69" s="176">
        <v>83</v>
      </c>
      <c r="E69" s="173">
        <v>754</v>
      </c>
      <c r="F69" s="140">
        <f t="shared" si="4"/>
        <v>0.11007957559681697</v>
      </c>
      <c r="G69" s="144">
        <f t="shared" si="9"/>
        <v>83</v>
      </c>
      <c r="H69" s="127">
        <f t="shared" si="10"/>
        <v>0</v>
      </c>
      <c r="I69" s="127">
        <f t="shared" si="5"/>
        <v>0</v>
      </c>
      <c r="J69" s="128">
        <f t="shared" si="11"/>
        <v>2173.02</v>
      </c>
      <c r="K69" s="129">
        <f t="shared" si="12"/>
        <v>0</v>
      </c>
      <c r="L69" s="196">
        <f t="shared" si="6"/>
        <v>2173.02</v>
      </c>
      <c r="M69" s="194">
        <f t="shared" si="7"/>
        <v>184.71</v>
      </c>
      <c r="N69" s="195">
        <f t="shared" si="8"/>
        <v>525.87</v>
      </c>
    </row>
    <row r="70" spans="1:14" ht="13.5" customHeight="1">
      <c r="A70" s="58" t="s">
        <v>7</v>
      </c>
      <c r="B70" s="149">
        <v>53</v>
      </c>
      <c r="C70" s="178" t="s">
        <v>133</v>
      </c>
      <c r="D70" s="176">
        <v>87</v>
      </c>
      <c r="E70" s="173">
        <v>826</v>
      </c>
      <c r="F70" s="140">
        <f t="shared" si="4"/>
        <v>0.1053268765133172</v>
      </c>
      <c r="G70" s="144">
        <f t="shared" si="9"/>
        <v>87</v>
      </c>
      <c r="H70" s="127">
        <f t="shared" si="10"/>
        <v>0</v>
      </c>
      <c r="I70" s="127">
        <f t="shared" si="5"/>
        <v>0</v>
      </c>
      <c r="J70" s="128">
        <f t="shared" si="11"/>
        <v>2277.75</v>
      </c>
      <c r="K70" s="129">
        <f t="shared" si="12"/>
        <v>0</v>
      </c>
      <c r="L70" s="196">
        <f t="shared" si="6"/>
        <v>2277.75</v>
      </c>
      <c r="M70" s="194">
        <f t="shared" si="7"/>
        <v>193.61</v>
      </c>
      <c r="N70" s="195">
        <f t="shared" si="8"/>
        <v>551.22</v>
      </c>
    </row>
    <row r="71" spans="1:14" ht="13.5" customHeight="1">
      <c r="A71" s="58" t="s">
        <v>7</v>
      </c>
      <c r="B71" s="150">
        <v>54</v>
      </c>
      <c r="C71" s="178" t="s">
        <v>134</v>
      </c>
      <c r="D71" s="176">
        <v>91</v>
      </c>
      <c r="E71" s="173">
        <v>869</v>
      </c>
      <c r="F71" s="140">
        <f t="shared" si="4"/>
        <v>0.1047180667433832</v>
      </c>
      <c r="G71" s="144">
        <f t="shared" si="9"/>
        <v>91</v>
      </c>
      <c r="H71" s="127">
        <f t="shared" si="10"/>
        <v>0</v>
      </c>
      <c r="I71" s="127">
        <f t="shared" si="5"/>
        <v>0</v>
      </c>
      <c r="J71" s="128">
        <f t="shared" si="11"/>
        <v>2382.47</v>
      </c>
      <c r="K71" s="129">
        <f t="shared" si="12"/>
        <v>0</v>
      </c>
      <c r="L71" s="196">
        <f t="shared" si="6"/>
        <v>2382.47</v>
      </c>
      <c r="M71" s="194">
        <f t="shared" si="7"/>
        <v>202.51</v>
      </c>
      <c r="N71" s="195">
        <f t="shared" si="8"/>
        <v>576.56</v>
      </c>
    </row>
    <row r="72" spans="1:14" ht="13.5" customHeight="1">
      <c r="A72" s="58" t="s">
        <v>7</v>
      </c>
      <c r="B72" s="149">
        <v>55</v>
      </c>
      <c r="C72" s="178" t="s">
        <v>135</v>
      </c>
      <c r="D72" s="176">
        <v>59</v>
      </c>
      <c r="E72" s="173">
        <v>567</v>
      </c>
      <c r="F72" s="140">
        <f t="shared" si="4"/>
        <v>0.10405643738977072</v>
      </c>
      <c r="G72" s="144">
        <f t="shared" si="9"/>
        <v>59</v>
      </c>
      <c r="H72" s="127">
        <f t="shared" si="10"/>
        <v>0</v>
      </c>
      <c r="I72" s="127">
        <f t="shared" si="5"/>
        <v>0</v>
      </c>
      <c r="J72" s="128">
        <f t="shared" si="11"/>
        <v>1544.68</v>
      </c>
      <c r="K72" s="129">
        <f t="shared" si="12"/>
        <v>0</v>
      </c>
      <c r="L72" s="196">
        <f t="shared" si="6"/>
        <v>1544.68</v>
      </c>
      <c r="M72" s="194">
        <f t="shared" si="7"/>
        <v>131.3</v>
      </c>
      <c r="N72" s="195">
        <f t="shared" si="8"/>
        <v>373.81</v>
      </c>
    </row>
    <row r="73" spans="1:14" ht="13.5" customHeight="1">
      <c r="A73" s="58" t="s">
        <v>7</v>
      </c>
      <c r="B73" s="150">
        <v>56</v>
      </c>
      <c r="C73" s="178" t="s">
        <v>136</v>
      </c>
      <c r="D73" s="176">
        <v>48</v>
      </c>
      <c r="E73" s="173">
        <v>486</v>
      </c>
      <c r="F73" s="140">
        <f t="shared" si="4"/>
        <v>0.09876543209876543</v>
      </c>
      <c r="G73" s="144">
        <f t="shared" si="9"/>
        <v>48</v>
      </c>
      <c r="H73" s="127">
        <f t="shared" si="10"/>
        <v>0</v>
      </c>
      <c r="I73" s="127">
        <f t="shared" si="5"/>
        <v>0</v>
      </c>
      <c r="J73" s="128">
        <f t="shared" si="11"/>
        <v>1256.69</v>
      </c>
      <c r="K73" s="129">
        <f t="shared" si="12"/>
        <v>0</v>
      </c>
      <c r="L73" s="196">
        <f t="shared" si="6"/>
        <v>1256.69</v>
      </c>
      <c r="M73" s="194">
        <f t="shared" si="7"/>
        <v>106.82</v>
      </c>
      <c r="N73" s="195">
        <f t="shared" si="8"/>
        <v>304.12</v>
      </c>
    </row>
    <row r="74" spans="1:14" ht="13.5" customHeight="1">
      <c r="A74" s="58" t="s">
        <v>7</v>
      </c>
      <c r="B74" s="149">
        <v>57</v>
      </c>
      <c r="C74" s="178" t="s">
        <v>137</v>
      </c>
      <c r="D74" s="176">
        <v>40</v>
      </c>
      <c r="E74" s="173">
        <v>408</v>
      </c>
      <c r="F74" s="140">
        <f t="shared" si="4"/>
        <v>0.09803921568627451</v>
      </c>
      <c r="G74" s="144">
        <f t="shared" si="9"/>
        <v>40</v>
      </c>
      <c r="H74" s="127">
        <f t="shared" si="10"/>
        <v>0</v>
      </c>
      <c r="I74" s="127">
        <f t="shared" si="5"/>
        <v>0</v>
      </c>
      <c r="J74" s="128">
        <f t="shared" si="11"/>
        <v>1047.24</v>
      </c>
      <c r="K74" s="129">
        <f t="shared" si="12"/>
        <v>0</v>
      </c>
      <c r="L74" s="196">
        <f t="shared" si="6"/>
        <v>1047.24</v>
      </c>
      <c r="M74" s="194">
        <f t="shared" si="7"/>
        <v>89.02</v>
      </c>
      <c r="N74" s="195">
        <f t="shared" si="8"/>
        <v>253.43</v>
      </c>
    </row>
    <row r="75" spans="1:14" ht="13.5" customHeight="1">
      <c r="A75" s="58" t="s">
        <v>7</v>
      </c>
      <c r="B75" s="150">
        <v>58</v>
      </c>
      <c r="C75" s="178" t="s">
        <v>138</v>
      </c>
      <c r="D75" s="176">
        <v>123</v>
      </c>
      <c r="E75" s="173">
        <v>1277</v>
      </c>
      <c r="F75" s="140">
        <f t="shared" si="4"/>
        <v>0.09631949882537197</v>
      </c>
      <c r="G75" s="144">
        <f t="shared" si="9"/>
        <v>123</v>
      </c>
      <c r="H75" s="127">
        <f t="shared" si="10"/>
        <v>0</v>
      </c>
      <c r="I75" s="127">
        <f t="shared" si="5"/>
        <v>0</v>
      </c>
      <c r="J75" s="128">
        <f t="shared" si="11"/>
        <v>3220.26</v>
      </c>
      <c r="K75" s="129">
        <f t="shared" si="12"/>
        <v>0</v>
      </c>
      <c r="L75" s="196">
        <f t="shared" si="6"/>
        <v>3220.26</v>
      </c>
      <c r="M75" s="194">
        <f t="shared" si="7"/>
        <v>273.72</v>
      </c>
      <c r="N75" s="195">
        <f t="shared" si="8"/>
        <v>779.3</v>
      </c>
    </row>
    <row r="76" spans="1:14" ht="13.5" customHeight="1">
      <c r="A76" s="58" t="s">
        <v>7</v>
      </c>
      <c r="B76" s="149">
        <v>59</v>
      </c>
      <c r="C76" s="178" t="s">
        <v>139</v>
      </c>
      <c r="D76" s="176">
        <v>74</v>
      </c>
      <c r="E76" s="173">
        <v>782</v>
      </c>
      <c r="F76" s="140">
        <f t="shared" si="4"/>
        <v>0.09462915601023018</v>
      </c>
      <c r="G76" s="144">
        <f t="shared" si="9"/>
        <v>74</v>
      </c>
      <c r="H76" s="127">
        <f t="shared" si="10"/>
        <v>0</v>
      </c>
      <c r="I76" s="127">
        <f t="shared" si="5"/>
        <v>0</v>
      </c>
      <c r="J76" s="128">
        <f t="shared" si="11"/>
        <v>1937.39</v>
      </c>
      <c r="K76" s="129">
        <f t="shared" si="12"/>
        <v>0</v>
      </c>
      <c r="L76" s="196">
        <f t="shared" si="6"/>
        <v>1937.39</v>
      </c>
      <c r="M76" s="194">
        <f t="shared" si="7"/>
        <v>164.68</v>
      </c>
      <c r="N76" s="195">
        <f t="shared" si="8"/>
        <v>468.85</v>
      </c>
    </row>
    <row r="77" spans="1:14" ht="13.5" customHeight="1">
      <c r="A77" s="58" t="s">
        <v>7</v>
      </c>
      <c r="B77" s="150">
        <v>60</v>
      </c>
      <c r="C77" s="178" t="s">
        <v>72</v>
      </c>
      <c r="D77" s="176">
        <v>73</v>
      </c>
      <c r="E77" s="173">
        <v>785</v>
      </c>
      <c r="F77" s="140">
        <f t="shared" si="4"/>
        <v>0.0929936305732484</v>
      </c>
      <c r="G77" s="144">
        <f t="shared" si="9"/>
        <v>73</v>
      </c>
      <c r="H77" s="127">
        <f t="shared" si="10"/>
        <v>0</v>
      </c>
      <c r="I77" s="127">
        <f t="shared" si="5"/>
        <v>0</v>
      </c>
      <c r="J77" s="128">
        <f t="shared" si="11"/>
        <v>1911.21</v>
      </c>
      <c r="K77" s="129">
        <f t="shared" si="12"/>
        <v>0</v>
      </c>
      <c r="L77" s="196">
        <f t="shared" si="6"/>
        <v>1911.21</v>
      </c>
      <c r="M77" s="194">
        <f t="shared" si="7"/>
        <v>162.45</v>
      </c>
      <c r="N77" s="195">
        <f t="shared" si="8"/>
        <v>462.51</v>
      </c>
    </row>
    <row r="78" spans="1:14" ht="13.5" customHeight="1">
      <c r="A78" s="58" t="s">
        <v>7</v>
      </c>
      <c r="B78" s="149">
        <v>61</v>
      </c>
      <c r="C78" s="178" t="s">
        <v>70</v>
      </c>
      <c r="D78" s="176">
        <v>93</v>
      </c>
      <c r="E78" s="173">
        <v>1025</v>
      </c>
      <c r="F78" s="140">
        <f t="shared" si="4"/>
        <v>0.09073170731707317</v>
      </c>
      <c r="G78" s="144">
        <f t="shared" si="9"/>
        <v>93</v>
      </c>
      <c r="H78" s="127">
        <f t="shared" si="10"/>
        <v>0</v>
      </c>
      <c r="I78" s="127">
        <f t="shared" si="5"/>
        <v>0</v>
      </c>
      <c r="J78" s="128">
        <f t="shared" si="11"/>
        <v>2434.83</v>
      </c>
      <c r="K78" s="129">
        <f t="shared" si="12"/>
        <v>0</v>
      </c>
      <c r="L78" s="196">
        <f t="shared" si="6"/>
        <v>2434.83</v>
      </c>
      <c r="M78" s="194">
        <f t="shared" si="7"/>
        <v>206.96</v>
      </c>
      <c r="N78" s="195">
        <f t="shared" si="8"/>
        <v>589.23</v>
      </c>
    </row>
    <row r="79" spans="1:14" ht="13.5" customHeight="1">
      <c r="A79" s="58" t="s">
        <v>7</v>
      </c>
      <c r="B79" s="150">
        <v>62</v>
      </c>
      <c r="C79" s="178" t="s">
        <v>140</v>
      </c>
      <c r="D79" s="176">
        <v>90</v>
      </c>
      <c r="E79" s="173">
        <v>1001</v>
      </c>
      <c r="F79" s="140">
        <f t="shared" si="4"/>
        <v>0.0899100899100899</v>
      </c>
      <c r="G79" s="144">
        <f t="shared" si="9"/>
        <v>90</v>
      </c>
      <c r="H79" s="127">
        <f t="shared" si="10"/>
        <v>0</v>
      </c>
      <c r="I79" s="127">
        <f t="shared" si="5"/>
        <v>0</v>
      </c>
      <c r="J79" s="128">
        <f t="shared" si="11"/>
        <v>2356.29</v>
      </c>
      <c r="K79" s="129">
        <f t="shared" si="12"/>
        <v>0</v>
      </c>
      <c r="L79" s="196">
        <f t="shared" si="6"/>
        <v>2356.29</v>
      </c>
      <c r="M79" s="194">
        <f t="shared" si="7"/>
        <v>200.28</v>
      </c>
      <c r="N79" s="195">
        <f t="shared" si="8"/>
        <v>570.22</v>
      </c>
    </row>
    <row r="80" spans="1:14" ht="13.5" customHeight="1">
      <c r="A80" s="58" t="s">
        <v>7</v>
      </c>
      <c r="B80" s="149">
        <v>63</v>
      </c>
      <c r="C80" s="178" t="s">
        <v>141</v>
      </c>
      <c r="D80" s="176">
        <v>50</v>
      </c>
      <c r="E80" s="173">
        <v>565</v>
      </c>
      <c r="F80" s="140">
        <f t="shared" si="4"/>
        <v>0.08849557522123894</v>
      </c>
      <c r="G80" s="144">
        <f t="shared" si="9"/>
        <v>50</v>
      </c>
      <c r="H80" s="127">
        <f t="shared" si="10"/>
        <v>0</v>
      </c>
      <c r="I80" s="127">
        <f t="shared" si="5"/>
        <v>0</v>
      </c>
      <c r="J80" s="128">
        <f t="shared" si="11"/>
        <v>1309.05</v>
      </c>
      <c r="K80" s="129">
        <f t="shared" si="12"/>
        <v>0</v>
      </c>
      <c r="L80" s="196">
        <f t="shared" si="6"/>
        <v>1309.05</v>
      </c>
      <c r="M80" s="194">
        <f t="shared" si="7"/>
        <v>111.27</v>
      </c>
      <c r="N80" s="195">
        <f t="shared" si="8"/>
        <v>316.79</v>
      </c>
    </row>
    <row r="81" spans="1:14" ht="13.5" customHeight="1">
      <c r="A81" s="58" t="s">
        <v>7</v>
      </c>
      <c r="B81" s="150">
        <v>64</v>
      </c>
      <c r="C81" s="178" t="s">
        <v>142</v>
      </c>
      <c r="D81" s="176">
        <v>62</v>
      </c>
      <c r="E81" s="173">
        <v>704</v>
      </c>
      <c r="F81" s="140">
        <f t="shared" si="4"/>
        <v>0.08806818181818182</v>
      </c>
      <c r="G81" s="144">
        <f t="shared" si="9"/>
        <v>62</v>
      </c>
      <c r="H81" s="127">
        <f t="shared" si="10"/>
        <v>0</v>
      </c>
      <c r="I81" s="127">
        <f t="shared" si="5"/>
        <v>0</v>
      </c>
      <c r="J81" s="128">
        <f t="shared" si="11"/>
        <v>1623.22</v>
      </c>
      <c r="K81" s="129">
        <f t="shared" si="12"/>
        <v>0</v>
      </c>
      <c r="L81" s="196">
        <f t="shared" si="6"/>
        <v>1623.22</v>
      </c>
      <c r="M81" s="194">
        <f t="shared" si="7"/>
        <v>137.97</v>
      </c>
      <c r="N81" s="195">
        <f t="shared" si="8"/>
        <v>392.82</v>
      </c>
    </row>
    <row r="82" spans="1:14" ht="13.5" customHeight="1">
      <c r="A82" s="58" t="s">
        <v>7</v>
      </c>
      <c r="B82" s="149">
        <v>65</v>
      </c>
      <c r="C82" s="178" t="s">
        <v>71</v>
      </c>
      <c r="D82" s="176">
        <v>46</v>
      </c>
      <c r="E82" s="173">
        <v>528</v>
      </c>
      <c r="F82" s="140">
        <f t="shared" si="4"/>
        <v>0.08712121212121213</v>
      </c>
      <c r="G82" s="144">
        <f aca="true" t="shared" si="13" ref="G82:G113">IF(F82&gt;=G$16,D82,0)</f>
        <v>46</v>
      </c>
      <c r="H82" s="127">
        <f aca="true" t="shared" si="14" ref="H82:H113">IF(F82&lt;G$16,D82,0)</f>
        <v>0</v>
      </c>
      <c r="I82" s="127">
        <f t="shared" si="5"/>
        <v>0</v>
      </c>
      <c r="J82" s="128">
        <f aca="true" t="shared" si="15" ref="J82:J113">IF(F82&gt;=G$16,ROUND(D82*J$16,2),0)</f>
        <v>1204.33</v>
      </c>
      <c r="K82" s="129">
        <f aca="true" t="shared" si="16" ref="K82:K113">ROUND(I82*K$16,2)</f>
        <v>0</v>
      </c>
      <c r="L82" s="196">
        <f t="shared" si="6"/>
        <v>1204.33</v>
      </c>
      <c r="M82" s="194">
        <f t="shared" si="7"/>
        <v>102.37</v>
      </c>
      <c r="N82" s="195">
        <f t="shared" si="8"/>
        <v>291.45</v>
      </c>
    </row>
    <row r="83" spans="1:14" ht="13.5" customHeight="1">
      <c r="A83" s="58" t="s">
        <v>7</v>
      </c>
      <c r="B83" s="150">
        <v>66</v>
      </c>
      <c r="C83" s="178" t="s">
        <v>80</v>
      </c>
      <c r="D83" s="176">
        <v>40</v>
      </c>
      <c r="E83" s="173">
        <v>461</v>
      </c>
      <c r="F83" s="140">
        <f aca="true" t="shared" si="17" ref="F83:F135">(D83/E83)</f>
        <v>0.08676789587852494</v>
      </c>
      <c r="G83" s="144">
        <f t="shared" si="13"/>
        <v>40</v>
      </c>
      <c r="H83" s="127">
        <f t="shared" si="14"/>
        <v>0</v>
      </c>
      <c r="I83" s="127">
        <f aca="true" t="shared" si="18" ref="I83:I135">IF(AND(F83&lt;G$16,D83&gt;(I$16-1)),D83,0)</f>
        <v>0</v>
      </c>
      <c r="J83" s="128">
        <f t="shared" si="15"/>
        <v>1047.24</v>
      </c>
      <c r="K83" s="129">
        <f t="shared" si="16"/>
        <v>0</v>
      </c>
      <c r="L83" s="196">
        <f aca="true" t="shared" si="19" ref="L83:L135">J83+K83</f>
        <v>1047.24</v>
      </c>
      <c r="M83" s="194">
        <f aca="true" t="shared" si="20" ref="M83:M135">ROUND(L83*8.5%,2)</f>
        <v>89.02</v>
      </c>
      <c r="N83" s="195">
        <f aca="true" t="shared" si="21" ref="N83:N135">ROUND(L83*24.2%,2)</f>
        <v>253.43</v>
      </c>
    </row>
    <row r="84" spans="1:14" ht="13.5" customHeight="1">
      <c r="A84" s="58" t="s">
        <v>7</v>
      </c>
      <c r="B84" s="149">
        <v>67</v>
      </c>
      <c r="C84" s="178" t="s">
        <v>78</v>
      </c>
      <c r="D84" s="176">
        <v>71</v>
      </c>
      <c r="E84" s="173">
        <v>827</v>
      </c>
      <c r="F84" s="140">
        <f t="shared" si="17"/>
        <v>0.08585247883917775</v>
      </c>
      <c r="G84" s="144">
        <f t="shared" si="13"/>
        <v>71</v>
      </c>
      <c r="H84" s="127">
        <f t="shared" si="14"/>
        <v>0</v>
      </c>
      <c r="I84" s="127">
        <f t="shared" si="18"/>
        <v>0</v>
      </c>
      <c r="J84" s="128">
        <f t="shared" si="15"/>
        <v>1858.85</v>
      </c>
      <c r="K84" s="129">
        <f t="shared" si="16"/>
        <v>0</v>
      </c>
      <c r="L84" s="196">
        <f t="shared" si="19"/>
        <v>1858.85</v>
      </c>
      <c r="M84" s="194">
        <f t="shared" si="20"/>
        <v>158</v>
      </c>
      <c r="N84" s="195">
        <f t="shared" si="21"/>
        <v>449.84</v>
      </c>
    </row>
    <row r="85" spans="1:14" ht="13.5" customHeight="1">
      <c r="A85" s="58" t="s">
        <v>7</v>
      </c>
      <c r="B85" s="150">
        <v>68</v>
      </c>
      <c r="C85" s="178" t="s">
        <v>73</v>
      </c>
      <c r="D85" s="176">
        <v>68</v>
      </c>
      <c r="E85" s="173">
        <v>841</v>
      </c>
      <c r="F85" s="140">
        <f t="shared" si="17"/>
        <v>0.08085612366230678</v>
      </c>
      <c r="G85" s="144">
        <f t="shared" si="13"/>
        <v>68</v>
      </c>
      <c r="H85" s="127">
        <f t="shared" si="14"/>
        <v>0</v>
      </c>
      <c r="I85" s="127">
        <f t="shared" si="18"/>
        <v>0</v>
      </c>
      <c r="J85" s="128">
        <f t="shared" si="15"/>
        <v>1780.31</v>
      </c>
      <c r="K85" s="129">
        <f t="shared" si="16"/>
        <v>0</v>
      </c>
      <c r="L85" s="196">
        <f t="shared" si="19"/>
        <v>1780.31</v>
      </c>
      <c r="M85" s="194">
        <f t="shared" si="20"/>
        <v>151.33</v>
      </c>
      <c r="N85" s="195">
        <f t="shared" si="21"/>
        <v>430.84</v>
      </c>
    </row>
    <row r="86" spans="1:14" ht="13.5" customHeight="1">
      <c r="A86" s="58" t="s">
        <v>7</v>
      </c>
      <c r="B86" s="149">
        <v>69</v>
      </c>
      <c r="C86" s="178" t="s">
        <v>143</v>
      </c>
      <c r="D86" s="176">
        <v>52</v>
      </c>
      <c r="E86" s="173">
        <v>649</v>
      </c>
      <c r="F86" s="140">
        <f t="shared" si="17"/>
        <v>0.08012326656394453</v>
      </c>
      <c r="G86" s="144">
        <f t="shared" si="13"/>
        <v>52</v>
      </c>
      <c r="H86" s="127">
        <f t="shared" si="14"/>
        <v>0</v>
      </c>
      <c r="I86" s="127">
        <f t="shared" si="18"/>
        <v>0</v>
      </c>
      <c r="J86" s="128">
        <f t="shared" si="15"/>
        <v>1361.41</v>
      </c>
      <c r="K86" s="129">
        <f t="shared" si="16"/>
        <v>0</v>
      </c>
      <c r="L86" s="196">
        <f t="shared" si="19"/>
        <v>1361.41</v>
      </c>
      <c r="M86" s="194">
        <f t="shared" si="20"/>
        <v>115.72</v>
      </c>
      <c r="N86" s="195">
        <f t="shared" si="21"/>
        <v>329.46</v>
      </c>
    </row>
    <row r="87" spans="1:14" ht="13.5" customHeight="1">
      <c r="A87" s="58" t="s">
        <v>7</v>
      </c>
      <c r="B87" s="150">
        <v>70</v>
      </c>
      <c r="C87" s="178" t="s">
        <v>75</v>
      </c>
      <c r="D87" s="176">
        <v>63</v>
      </c>
      <c r="E87" s="173">
        <v>827</v>
      </c>
      <c r="F87" s="140">
        <f t="shared" si="17"/>
        <v>0.0761789600967352</v>
      </c>
      <c r="G87" s="144">
        <f t="shared" si="13"/>
        <v>63</v>
      </c>
      <c r="H87" s="127">
        <f t="shared" si="14"/>
        <v>0</v>
      </c>
      <c r="I87" s="127">
        <f t="shared" si="18"/>
        <v>0</v>
      </c>
      <c r="J87" s="128">
        <f t="shared" si="15"/>
        <v>1649.4</v>
      </c>
      <c r="K87" s="129">
        <f t="shared" si="16"/>
        <v>0</v>
      </c>
      <c r="L87" s="196">
        <f t="shared" si="19"/>
        <v>1649.4</v>
      </c>
      <c r="M87" s="194">
        <f t="shared" si="20"/>
        <v>140.2</v>
      </c>
      <c r="N87" s="195">
        <f t="shared" si="21"/>
        <v>399.15</v>
      </c>
    </row>
    <row r="88" spans="1:14" ht="13.5" customHeight="1">
      <c r="A88" s="58" t="s">
        <v>7</v>
      </c>
      <c r="B88" s="149">
        <v>71</v>
      </c>
      <c r="C88" s="178" t="s">
        <v>144</v>
      </c>
      <c r="D88" s="176">
        <v>77</v>
      </c>
      <c r="E88" s="173">
        <v>1013</v>
      </c>
      <c r="F88" s="140">
        <f t="shared" si="17"/>
        <v>0.07601184600197433</v>
      </c>
      <c r="G88" s="144">
        <f t="shared" si="13"/>
        <v>77</v>
      </c>
      <c r="H88" s="127">
        <f t="shared" si="14"/>
        <v>0</v>
      </c>
      <c r="I88" s="127">
        <f t="shared" si="18"/>
        <v>0</v>
      </c>
      <c r="J88" s="128">
        <f t="shared" si="15"/>
        <v>2015.94</v>
      </c>
      <c r="K88" s="129">
        <f t="shared" si="16"/>
        <v>0</v>
      </c>
      <c r="L88" s="196">
        <f t="shared" si="19"/>
        <v>2015.94</v>
      </c>
      <c r="M88" s="194">
        <f t="shared" si="20"/>
        <v>171.35</v>
      </c>
      <c r="N88" s="195">
        <f t="shared" si="21"/>
        <v>487.86</v>
      </c>
    </row>
    <row r="89" spans="1:14" ht="13.5" customHeight="1">
      <c r="A89" s="58" t="s">
        <v>7</v>
      </c>
      <c r="B89" s="150">
        <v>72</v>
      </c>
      <c r="C89" s="178" t="s">
        <v>74</v>
      </c>
      <c r="D89" s="176">
        <v>55</v>
      </c>
      <c r="E89" s="173">
        <v>729</v>
      </c>
      <c r="F89" s="140">
        <f t="shared" si="17"/>
        <v>0.07544581618655692</v>
      </c>
      <c r="G89" s="144">
        <f t="shared" si="13"/>
        <v>55</v>
      </c>
      <c r="H89" s="127">
        <f t="shared" si="14"/>
        <v>0</v>
      </c>
      <c r="I89" s="127">
        <f t="shared" si="18"/>
        <v>0</v>
      </c>
      <c r="J89" s="128">
        <f t="shared" si="15"/>
        <v>1439.96</v>
      </c>
      <c r="K89" s="129">
        <f t="shared" si="16"/>
        <v>0</v>
      </c>
      <c r="L89" s="196">
        <f t="shared" si="19"/>
        <v>1439.96</v>
      </c>
      <c r="M89" s="194">
        <f t="shared" si="20"/>
        <v>122.4</v>
      </c>
      <c r="N89" s="195">
        <f t="shared" si="21"/>
        <v>348.47</v>
      </c>
    </row>
    <row r="90" spans="1:14" ht="13.5" customHeight="1">
      <c r="A90" s="58" t="s">
        <v>7</v>
      </c>
      <c r="B90" s="149">
        <v>73</v>
      </c>
      <c r="C90" s="178" t="s">
        <v>79</v>
      </c>
      <c r="D90" s="176">
        <v>49</v>
      </c>
      <c r="E90" s="173">
        <v>678</v>
      </c>
      <c r="F90" s="140">
        <f t="shared" si="17"/>
        <v>0.07227138643067847</v>
      </c>
      <c r="G90" s="144">
        <f t="shared" si="13"/>
        <v>49</v>
      </c>
      <c r="H90" s="127">
        <f t="shared" si="14"/>
        <v>0</v>
      </c>
      <c r="I90" s="127">
        <f t="shared" si="18"/>
        <v>0</v>
      </c>
      <c r="J90" s="128">
        <f t="shared" si="15"/>
        <v>1282.87</v>
      </c>
      <c r="K90" s="129">
        <f t="shared" si="16"/>
        <v>0</v>
      </c>
      <c r="L90" s="196">
        <f t="shared" si="19"/>
        <v>1282.87</v>
      </c>
      <c r="M90" s="194">
        <f t="shared" si="20"/>
        <v>109.04</v>
      </c>
      <c r="N90" s="195">
        <f t="shared" si="21"/>
        <v>310.45</v>
      </c>
    </row>
    <row r="91" spans="1:14" ht="13.5" customHeight="1">
      <c r="A91" s="58" t="s">
        <v>7</v>
      </c>
      <c r="B91" s="150">
        <v>74</v>
      </c>
      <c r="C91" s="178" t="s">
        <v>145</v>
      </c>
      <c r="D91" s="176">
        <v>62</v>
      </c>
      <c r="E91" s="173">
        <v>868</v>
      </c>
      <c r="F91" s="140">
        <f t="shared" si="17"/>
        <v>0.07142857142857142</v>
      </c>
      <c r="G91" s="144">
        <f t="shared" si="13"/>
        <v>62</v>
      </c>
      <c r="H91" s="127">
        <f t="shared" si="14"/>
        <v>0</v>
      </c>
      <c r="I91" s="127">
        <f t="shared" si="18"/>
        <v>0</v>
      </c>
      <c r="J91" s="128">
        <f t="shared" si="15"/>
        <v>1623.22</v>
      </c>
      <c r="K91" s="129">
        <f t="shared" si="16"/>
        <v>0</v>
      </c>
      <c r="L91" s="196">
        <f t="shared" si="19"/>
        <v>1623.22</v>
      </c>
      <c r="M91" s="194">
        <f t="shared" si="20"/>
        <v>137.97</v>
      </c>
      <c r="N91" s="195">
        <f t="shared" si="21"/>
        <v>392.82</v>
      </c>
    </row>
    <row r="92" spans="1:14" ht="13.5" customHeight="1">
      <c r="A92" s="58" t="s">
        <v>7</v>
      </c>
      <c r="B92" s="149">
        <v>75</v>
      </c>
      <c r="C92" s="178" t="s">
        <v>146</v>
      </c>
      <c r="D92" s="176">
        <v>40</v>
      </c>
      <c r="E92" s="173">
        <v>603</v>
      </c>
      <c r="F92" s="140">
        <f t="shared" si="17"/>
        <v>0.06633499170812604</v>
      </c>
      <c r="G92" s="144">
        <f t="shared" si="13"/>
        <v>40</v>
      </c>
      <c r="H92" s="127">
        <f t="shared" si="14"/>
        <v>0</v>
      </c>
      <c r="I92" s="127">
        <f t="shared" si="18"/>
        <v>0</v>
      </c>
      <c r="J92" s="128">
        <f t="shared" si="15"/>
        <v>1047.24</v>
      </c>
      <c r="K92" s="129">
        <f t="shared" si="16"/>
        <v>0</v>
      </c>
      <c r="L92" s="196">
        <f t="shared" si="19"/>
        <v>1047.24</v>
      </c>
      <c r="M92" s="194">
        <f t="shared" si="20"/>
        <v>89.02</v>
      </c>
      <c r="N92" s="195">
        <f t="shared" si="21"/>
        <v>253.43</v>
      </c>
    </row>
    <row r="93" spans="1:14" ht="13.5" customHeight="1">
      <c r="A93" s="58" t="s">
        <v>7</v>
      </c>
      <c r="B93" s="150">
        <v>76</v>
      </c>
      <c r="C93" s="178" t="s">
        <v>147</v>
      </c>
      <c r="D93" s="176">
        <v>57</v>
      </c>
      <c r="E93" s="173">
        <v>860</v>
      </c>
      <c r="F93" s="140">
        <f t="shared" si="17"/>
        <v>0.06627906976744186</v>
      </c>
      <c r="G93" s="144">
        <f t="shared" si="13"/>
        <v>57</v>
      </c>
      <c r="H93" s="127">
        <f t="shared" si="14"/>
        <v>0</v>
      </c>
      <c r="I93" s="127">
        <f t="shared" si="18"/>
        <v>0</v>
      </c>
      <c r="J93" s="128">
        <f t="shared" si="15"/>
        <v>1492.32</v>
      </c>
      <c r="K93" s="129">
        <f t="shared" si="16"/>
        <v>0</v>
      </c>
      <c r="L93" s="196">
        <f t="shared" si="19"/>
        <v>1492.32</v>
      </c>
      <c r="M93" s="194">
        <f t="shared" si="20"/>
        <v>126.85</v>
      </c>
      <c r="N93" s="195">
        <f t="shared" si="21"/>
        <v>361.14</v>
      </c>
    </row>
    <row r="94" spans="1:14" ht="13.5" customHeight="1">
      <c r="A94" s="58" t="s">
        <v>7</v>
      </c>
      <c r="B94" s="149">
        <v>77</v>
      </c>
      <c r="C94" s="178" t="s">
        <v>148</v>
      </c>
      <c r="D94" s="176">
        <v>68</v>
      </c>
      <c r="E94" s="173">
        <v>1031</v>
      </c>
      <c r="F94" s="140">
        <f t="shared" si="17"/>
        <v>0.06595538312318137</v>
      </c>
      <c r="G94" s="144">
        <f t="shared" si="13"/>
        <v>68</v>
      </c>
      <c r="H94" s="127">
        <f t="shared" si="14"/>
        <v>0</v>
      </c>
      <c r="I94" s="127">
        <f t="shared" si="18"/>
        <v>0</v>
      </c>
      <c r="J94" s="128">
        <f t="shared" si="15"/>
        <v>1780.31</v>
      </c>
      <c r="K94" s="129">
        <f t="shared" si="16"/>
        <v>0</v>
      </c>
      <c r="L94" s="196">
        <f t="shared" si="19"/>
        <v>1780.31</v>
      </c>
      <c r="M94" s="194">
        <f t="shared" si="20"/>
        <v>151.33</v>
      </c>
      <c r="N94" s="195">
        <f t="shared" si="21"/>
        <v>430.84</v>
      </c>
    </row>
    <row r="95" spans="1:14" ht="13.5" customHeight="1">
      <c r="A95" s="58" t="s">
        <v>7</v>
      </c>
      <c r="B95" s="150">
        <v>78</v>
      </c>
      <c r="C95" s="178" t="s">
        <v>149</v>
      </c>
      <c r="D95" s="176">
        <v>51</v>
      </c>
      <c r="E95" s="173">
        <v>788</v>
      </c>
      <c r="F95" s="140">
        <f t="shared" si="17"/>
        <v>0.06472081218274112</v>
      </c>
      <c r="G95" s="144">
        <f t="shared" si="13"/>
        <v>51</v>
      </c>
      <c r="H95" s="127">
        <f t="shared" si="14"/>
        <v>0</v>
      </c>
      <c r="I95" s="127">
        <f t="shared" si="18"/>
        <v>0</v>
      </c>
      <c r="J95" s="128">
        <f t="shared" si="15"/>
        <v>1335.23</v>
      </c>
      <c r="K95" s="129">
        <f t="shared" si="16"/>
        <v>0</v>
      </c>
      <c r="L95" s="196">
        <f t="shared" si="19"/>
        <v>1335.23</v>
      </c>
      <c r="M95" s="194">
        <f t="shared" si="20"/>
        <v>113.49</v>
      </c>
      <c r="N95" s="195">
        <f t="shared" si="21"/>
        <v>323.13</v>
      </c>
    </row>
    <row r="96" spans="1:14" ht="13.5" customHeight="1">
      <c r="A96" s="58" t="s">
        <v>7</v>
      </c>
      <c r="B96" s="149">
        <v>79</v>
      </c>
      <c r="C96" s="178" t="s">
        <v>76</v>
      </c>
      <c r="D96" s="176">
        <v>42</v>
      </c>
      <c r="E96" s="173">
        <v>659</v>
      </c>
      <c r="F96" s="140">
        <f t="shared" si="17"/>
        <v>0.0637329286798179</v>
      </c>
      <c r="G96" s="144">
        <f t="shared" si="13"/>
        <v>42</v>
      </c>
      <c r="H96" s="127">
        <f t="shared" si="14"/>
        <v>0</v>
      </c>
      <c r="I96" s="127">
        <f t="shared" si="18"/>
        <v>0</v>
      </c>
      <c r="J96" s="128">
        <f t="shared" si="15"/>
        <v>1099.6</v>
      </c>
      <c r="K96" s="129">
        <f t="shared" si="16"/>
        <v>0</v>
      </c>
      <c r="L96" s="196">
        <f t="shared" si="19"/>
        <v>1099.6</v>
      </c>
      <c r="M96" s="194">
        <f t="shared" si="20"/>
        <v>93.47</v>
      </c>
      <c r="N96" s="195">
        <f t="shared" si="21"/>
        <v>266.1</v>
      </c>
    </row>
    <row r="97" spans="1:14" ht="13.5" customHeight="1">
      <c r="A97" s="58" t="s">
        <v>7</v>
      </c>
      <c r="B97" s="150">
        <v>80</v>
      </c>
      <c r="C97" s="178" t="s">
        <v>150</v>
      </c>
      <c r="D97" s="176">
        <v>52</v>
      </c>
      <c r="E97" s="173">
        <v>911</v>
      </c>
      <c r="F97" s="140">
        <f t="shared" si="17"/>
        <v>0.0570801317233809</v>
      </c>
      <c r="G97" s="144">
        <f t="shared" si="13"/>
        <v>52</v>
      </c>
      <c r="H97" s="127">
        <f t="shared" si="14"/>
        <v>0</v>
      </c>
      <c r="I97" s="127">
        <f t="shared" si="18"/>
        <v>0</v>
      </c>
      <c r="J97" s="128">
        <f t="shared" si="15"/>
        <v>1361.41</v>
      </c>
      <c r="K97" s="129">
        <f t="shared" si="16"/>
        <v>0</v>
      </c>
      <c r="L97" s="196">
        <f t="shared" si="19"/>
        <v>1361.41</v>
      </c>
      <c r="M97" s="194">
        <f t="shared" si="20"/>
        <v>115.72</v>
      </c>
      <c r="N97" s="195">
        <f t="shared" si="21"/>
        <v>329.46</v>
      </c>
    </row>
    <row r="98" spans="1:14" ht="13.5" customHeight="1">
      <c r="A98" s="58" t="s">
        <v>7</v>
      </c>
      <c r="B98" s="149">
        <v>81</v>
      </c>
      <c r="C98" s="178" t="s">
        <v>151</v>
      </c>
      <c r="D98" s="176">
        <v>45</v>
      </c>
      <c r="E98" s="173">
        <v>790</v>
      </c>
      <c r="F98" s="140">
        <f t="shared" si="17"/>
        <v>0.056962025316455694</v>
      </c>
      <c r="G98" s="144">
        <f t="shared" si="13"/>
        <v>45</v>
      </c>
      <c r="H98" s="127">
        <f t="shared" si="14"/>
        <v>0</v>
      </c>
      <c r="I98" s="127">
        <f t="shared" si="18"/>
        <v>0</v>
      </c>
      <c r="J98" s="128">
        <f t="shared" si="15"/>
        <v>1178.15</v>
      </c>
      <c r="K98" s="129">
        <f t="shared" si="16"/>
        <v>0</v>
      </c>
      <c r="L98" s="196">
        <f t="shared" si="19"/>
        <v>1178.15</v>
      </c>
      <c r="M98" s="194">
        <f t="shared" si="20"/>
        <v>100.14</v>
      </c>
      <c r="N98" s="195">
        <f t="shared" si="21"/>
        <v>285.11</v>
      </c>
    </row>
    <row r="99" spans="1:14" ht="13.5" customHeight="1">
      <c r="A99" s="58" t="s">
        <v>7</v>
      </c>
      <c r="B99" s="150">
        <v>82</v>
      </c>
      <c r="C99" s="178" t="s">
        <v>152</v>
      </c>
      <c r="D99" s="176">
        <v>45</v>
      </c>
      <c r="E99" s="173">
        <v>797</v>
      </c>
      <c r="F99" s="140">
        <f t="shared" si="17"/>
        <v>0.056461731493099125</v>
      </c>
      <c r="G99" s="144">
        <f t="shared" si="13"/>
        <v>45</v>
      </c>
      <c r="H99" s="127">
        <f t="shared" si="14"/>
        <v>0</v>
      </c>
      <c r="I99" s="127">
        <f t="shared" si="18"/>
        <v>0</v>
      </c>
      <c r="J99" s="128">
        <f t="shared" si="15"/>
        <v>1178.15</v>
      </c>
      <c r="K99" s="129">
        <f t="shared" si="16"/>
        <v>0</v>
      </c>
      <c r="L99" s="196">
        <f t="shared" si="19"/>
        <v>1178.15</v>
      </c>
      <c r="M99" s="194">
        <f t="shared" si="20"/>
        <v>100.14</v>
      </c>
      <c r="N99" s="195">
        <f t="shared" si="21"/>
        <v>285.11</v>
      </c>
    </row>
    <row r="100" spans="1:14" ht="13.5" customHeight="1">
      <c r="A100" s="58" t="s">
        <v>7</v>
      </c>
      <c r="B100" s="149">
        <v>83</v>
      </c>
      <c r="C100" s="178" t="s">
        <v>153</v>
      </c>
      <c r="D100" s="176">
        <v>65</v>
      </c>
      <c r="E100" s="173">
        <v>1324</v>
      </c>
      <c r="F100" s="140">
        <f t="shared" si="17"/>
        <v>0.04909365558912387</v>
      </c>
      <c r="G100" s="144">
        <f t="shared" si="13"/>
        <v>0</v>
      </c>
      <c r="H100" s="127">
        <f t="shared" si="14"/>
        <v>65</v>
      </c>
      <c r="I100" s="127">
        <f t="shared" si="18"/>
        <v>65</v>
      </c>
      <c r="J100" s="128">
        <f t="shared" si="15"/>
        <v>0</v>
      </c>
      <c r="K100" s="129">
        <f t="shared" si="16"/>
        <v>1035.83</v>
      </c>
      <c r="L100" s="196">
        <f t="shared" si="19"/>
        <v>1035.83</v>
      </c>
      <c r="M100" s="194">
        <f t="shared" si="20"/>
        <v>88.05</v>
      </c>
      <c r="N100" s="195">
        <f t="shared" si="21"/>
        <v>250.67</v>
      </c>
    </row>
    <row r="101" spans="1:14" ht="13.5" customHeight="1">
      <c r="A101" s="58" t="s">
        <v>7</v>
      </c>
      <c r="B101" s="150">
        <v>84</v>
      </c>
      <c r="C101" s="182" t="s">
        <v>154</v>
      </c>
      <c r="D101" s="176">
        <v>23</v>
      </c>
      <c r="E101" s="173">
        <v>813</v>
      </c>
      <c r="F101" s="140">
        <f t="shared" si="17"/>
        <v>0.028290282902829027</v>
      </c>
      <c r="G101" s="144">
        <f t="shared" si="13"/>
        <v>0</v>
      </c>
      <c r="H101" s="127">
        <f t="shared" si="14"/>
        <v>23</v>
      </c>
      <c r="I101" s="127">
        <f t="shared" si="18"/>
        <v>23</v>
      </c>
      <c r="J101" s="128">
        <f t="shared" si="15"/>
        <v>0</v>
      </c>
      <c r="K101" s="129">
        <f t="shared" si="16"/>
        <v>366.53</v>
      </c>
      <c r="L101" s="196">
        <f t="shared" si="19"/>
        <v>366.53</v>
      </c>
      <c r="M101" s="194">
        <f t="shared" si="20"/>
        <v>31.16</v>
      </c>
      <c r="N101" s="195">
        <f t="shared" si="21"/>
        <v>88.7</v>
      </c>
    </row>
    <row r="102" spans="1:14" ht="13.5" customHeight="1">
      <c r="A102" s="58" t="s">
        <v>7</v>
      </c>
      <c r="B102" s="149">
        <v>85</v>
      </c>
      <c r="C102" s="182" t="s">
        <v>155</v>
      </c>
      <c r="D102" s="176">
        <v>66</v>
      </c>
      <c r="E102" s="173">
        <v>501</v>
      </c>
      <c r="F102" s="140">
        <f t="shared" si="17"/>
        <v>0.1317365269461078</v>
      </c>
      <c r="G102" s="144">
        <f t="shared" si="13"/>
        <v>66</v>
      </c>
      <c r="H102" s="127">
        <f t="shared" si="14"/>
        <v>0</v>
      </c>
      <c r="I102" s="127">
        <f t="shared" si="18"/>
        <v>0</v>
      </c>
      <c r="J102" s="128">
        <f t="shared" si="15"/>
        <v>1727.95</v>
      </c>
      <c r="K102" s="129">
        <f t="shared" si="16"/>
        <v>0</v>
      </c>
      <c r="L102" s="196">
        <f t="shared" si="19"/>
        <v>1727.95</v>
      </c>
      <c r="M102" s="194">
        <f t="shared" si="20"/>
        <v>146.88</v>
      </c>
      <c r="N102" s="195">
        <f t="shared" si="21"/>
        <v>418.16</v>
      </c>
    </row>
    <row r="103" spans="1:14" ht="13.5" customHeight="1">
      <c r="A103" s="58" t="s">
        <v>7</v>
      </c>
      <c r="B103" s="150">
        <v>86</v>
      </c>
      <c r="C103" s="178" t="s">
        <v>156</v>
      </c>
      <c r="D103" s="176">
        <v>50</v>
      </c>
      <c r="E103" s="173">
        <v>794</v>
      </c>
      <c r="F103" s="140">
        <f t="shared" si="17"/>
        <v>0.06297229219143577</v>
      </c>
      <c r="G103" s="144">
        <f t="shared" si="13"/>
        <v>50</v>
      </c>
      <c r="H103" s="127">
        <f t="shared" si="14"/>
        <v>0</v>
      </c>
      <c r="I103" s="127">
        <f t="shared" si="18"/>
        <v>0</v>
      </c>
      <c r="J103" s="128">
        <f t="shared" si="15"/>
        <v>1309.05</v>
      </c>
      <c r="K103" s="129">
        <f t="shared" si="16"/>
        <v>0</v>
      </c>
      <c r="L103" s="196">
        <f t="shared" si="19"/>
        <v>1309.05</v>
      </c>
      <c r="M103" s="194">
        <f t="shared" si="20"/>
        <v>111.27</v>
      </c>
      <c r="N103" s="195">
        <f t="shared" si="21"/>
        <v>316.79</v>
      </c>
    </row>
    <row r="104" spans="1:14" ht="13.5" customHeight="1">
      <c r="A104" s="58" t="s">
        <v>7</v>
      </c>
      <c r="B104" s="149">
        <v>87</v>
      </c>
      <c r="C104" s="179" t="s">
        <v>157</v>
      </c>
      <c r="D104" s="176">
        <v>42</v>
      </c>
      <c r="E104" s="173">
        <v>943</v>
      </c>
      <c r="F104" s="140">
        <f t="shared" si="17"/>
        <v>0.044538706256627786</v>
      </c>
      <c r="G104" s="144">
        <f t="shared" si="13"/>
        <v>0</v>
      </c>
      <c r="H104" s="127">
        <f t="shared" si="14"/>
        <v>42</v>
      </c>
      <c r="I104" s="127">
        <f t="shared" si="18"/>
        <v>42</v>
      </c>
      <c r="J104" s="128">
        <f t="shared" si="15"/>
        <v>0</v>
      </c>
      <c r="K104" s="129">
        <f t="shared" si="16"/>
        <v>669.31</v>
      </c>
      <c r="L104" s="196">
        <f t="shared" si="19"/>
        <v>669.31</v>
      </c>
      <c r="M104" s="194">
        <f t="shared" si="20"/>
        <v>56.89</v>
      </c>
      <c r="N104" s="195">
        <f t="shared" si="21"/>
        <v>161.97</v>
      </c>
    </row>
    <row r="105" spans="1:14" ht="13.5" customHeight="1">
      <c r="A105" s="58" t="s">
        <v>7</v>
      </c>
      <c r="B105" s="150">
        <v>88</v>
      </c>
      <c r="C105" s="177" t="s">
        <v>158</v>
      </c>
      <c r="D105" s="176">
        <v>174</v>
      </c>
      <c r="E105" s="173">
        <v>504</v>
      </c>
      <c r="F105" s="140">
        <f t="shared" si="17"/>
        <v>0.34523809523809523</v>
      </c>
      <c r="G105" s="144">
        <f t="shared" si="13"/>
        <v>174</v>
      </c>
      <c r="H105" s="127">
        <f t="shared" si="14"/>
        <v>0</v>
      </c>
      <c r="I105" s="127">
        <f t="shared" si="18"/>
        <v>0</v>
      </c>
      <c r="J105" s="128">
        <f t="shared" si="15"/>
        <v>4555.49</v>
      </c>
      <c r="K105" s="129">
        <f t="shared" si="16"/>
        <v>0</v>
      </c>
      <c r="L105" s="196">
        <f t="shared" si="19"/>
        <v>4555.49</v>
      </c>
      <c r="M105" s="194">
        <f t="shared" si="20"/>
        <v>387.22</v>
      </c>
      <c r="N105" s="195">
        <f t="shared" si="21"/>
        <v>1102.43</v>
      </c>
    </row>
    <row r="106" spans="1:14" ht="13.5" customHeight="1">
      <c r="A106" s="58" t="s">
        <v>7</v>
      </c>
      <c r="B106" s="149">
        <v>89</v>
      </c>
      <c r="C106" s="178" t="s">
        <v>159</v>
      </c>
      <c r="D106" s="176">
        <v>177</v>
      </c>
      <c r="E106" s="173">
        <v>764</v>
      </c>
      <c r="F106" s="140">
        <f t="shared" si="17"/>
        <v>0.23167539267015708</v>
      </c>
      <c r="G106" s="144">
        <f t="shared" si="13"/>
        <v>177</v>
      </c>
      <c r="H106" s="127">
        <f t="shared" si="14"/>
        <v>0</v>
      </c>
      <c r="I106" s="127">
        <f t="shared" si="18"/>
        <v>0</v>
      </c>
      <c r="J106" s="128">
        <f t="shared" si="15"/>
        <v>4634.04</v>
      </c>
      <c r="K106" s="129">
        <f t="shared" si="16"/>
        <v>0</v>
      </c>
      <c r="L106" s="196">
        <f t="shared" si="19"/>
        <v>4634.04</v>
      </c>
      <c r="M106" s="194">
        <f t="shared" si="20"/>
        <v>393.89</v>
      </c>
      <c r="N106" s="195">
        <f t="shared" si="21"/>
        <v>1121.44</v>
      </c>
    </row>
    <row r="107" spans="1:14" ht="13.5" customHeight="1">
      <c r="A107" s="58" t="s">
        <v>7</v>
      </c>
      <c r="B107" s="150">
        <v>90</v>
      </c>
      <c r="C107" s="178" t="s">
        <v>160</v>
      </c>
      <c r="D107" s="176">
        <v>161</v>
      </c>
      <c r="E107" s="173">
        <v>871</v>
      </c>
      <c r="F107" s="140">
        <f t="shared" si="17"/>
        <v>0.18484500574052812</v>
      </c>
      <c r="G107" s="144">
        <f t="shared" si="13"/>
        <v>161</v>
      </c>
      <c r="H107" s="127">
        <f t="shared" si="14"/>
        <v>0</v>
      </c>
      <c r="I107" s="127">
        <f t="shared" si="18"/>
        <v>0</v>
      </c>
      <c r="J107" s="128">
        <f t="shared" si="15"/>
        <v>4215.14</v>
      </c>
      <c r="K107" s="129">
        <f t="shared" si="16"/>
        <v>0</v>
      </c>
      <c r="L107" s="196">
        <f t="shared" si="19"/>
        <v>4215.14</v>
      </c>
      <c r="M107" s="194">
        <f t="shared" si="20"/>
        <v>358.29</v>
      </c>
      <c r="N107" s="195">
        <f t="shared" si="21"/>
        <v>1020.06</v>
      </c>
    </row>
    <row r="108" spans="1:14" ht="13.5" customHeight="1">
      <c r="A108" s="58" t="s">
        <v>7</v>
      </c>
      <c r="B108" s="149">
        <v>91</v>
      </c>
      <c r="C108" s="178" t="s">
        <v>161</v>
      </c>
      <c r="D108" s="176">
        <v>69</v>
      </c>
      <c r="E108" s="173">
        <v>426</v>
      </c>
      <c r="F108" s="140">
        <f t="shared" si="17"/>
        <v>0.1619718309859155</v>
      </c>
      <c r="G108" s="144">
        <f t="shared" si="13"/>
        <v>69</v>
      </c>
      <c r="H108" s="127">
        <f t="shared" si="14"/>
        <v>0</v>
      </c>
      <c r="I108" s="127">
        <f t="shared" si="18"/>
        <v>0</v>
      </c>
      <c r="J108" s="128">
        <f t="shared" si="15"/>
        <v>1806.49</v>
      </c>
      <c r="K108" s="129">
        <f t="shared" si="16"/>
        <v>0</v>
      </c>
      <c r="L108" s="196">
        <f t="shared" si="19"/>
        <v>1806.49</v>
      </c>
      <c r="M108" s="194">
        <f t="shared" si="20"/>
        <v>153.55</v>
      </c>
      <c r="N108" s="195">
        <f t="shared" si="21"/>
        <v>437.17</v>
      </c>
    </row>
    <row r="109" spans="1:14" ht="13.5" customHeight="1">
      <c r="A109" s="58" t="s">
        <v>7</v>
      </c>
      <c r="B109" s="150">
        <v>92</v>
      </c>
      <c r="C109" s="178" t="s">
        <v>162</v>
      </c>
      <c r="D109" s="176">
        <v>47</v>
      </c>
      <c r="E109" s="173">
        <v>312</v>
      </c>
      <c r="F109" s="140">
        <f t="shared" si="17"/>
        <v>0.15064102564102563</v>
      </c>
      <c r="G109" s="144">
        <f t="shared" si="13"/>
        <v>47</v>
      </c>
      <c r="H109" s="127">
        <f t="shared" si="14"/>
        <v>0</v>
      </c>
      <c r="I109" s="127">
        <f t="shared" si="18"/>
        <v>0</v>
      </c>
      <c r="J109" s="128">
        <f t="shared" si="15"/>
        <v>1230.51</v>
      </c>
      <c r="K109" s="129">
        <f t="shared" si="16"/>
        <v>0</v>
      </c>
      <c r="L109" s="196">
        <f t="shared" si="19"/>
        <v>1230.51</v>
      </c>
      <c r="M109" s="194">
        <f t="shared" si="20"/>
        <v>104.59</v>
      </c>
      <c r="N109" s="195">
        <f t="shared" si="21"/>
        <v>297.78</v>
      </c>
    </row>
    <row r="110" spans="1:14" ht="13.5" customHeight="1">
      <c r="A110" s="58" t="s">
        <v>7</v>
      </c>
      <c r="B110" s="149">
        <v>93</v>
      </c>
      <c r="C110" s="178" t="s">
        <v>163</v>
      </c>
      <c r="D110" s="176">
        <v>126</v>
      </c>
      <c r="E110" s="173">
        <v>898</v>
      </c>
      <c r="F110" s="140">
        <f t="shared" si="17"/>
        <v>0.1403118040089087</v>
      </c>
      <c r="G110" s="144">
        <f t="shared" si="13"/>
        <v>126</v>
      </c>
      <c r="H110" s="127">
        <f t="shared" si="14"/>
        <v>0</v>
      </c>
      <c r="I110" s="127">
        <f t="shared" si="18"/>
        <v>0</v>
      </c>
      <c r="J110" s="128">
        <f t="shared" si="15"/>
        <v>3298.81</v>
      </c>
      <c r="K110" s="129">
        <f t="shared" si="16"/>
        <v>0</v>
      </c>
      <c r="L110" s="196">
        <f t="shared" si="19"/>
        <v>3298.81</v>
      </c>
      <c r="M110" s="194">
        <f t="shared" si="20"/>
        <v>280.4</v>
      </c>
      <c r="N110" s="195">
        <f t="shared" si="21"/>
        <v>798.31</v>
      </c>
    </row>
    <row r="111" spans="1:14" ht="13.5" customHeight="1">
      <c r="A111" s="58" t="s">
        <v>7</v>
      </c>
      <c r="B111" s="150">
        <v>94</v>
      </c>
      <c r="C111" s="178" t="s">
        <v>164</v>
      </c>
      <c r="D111" s="176">
        <v>102</v>
      </c>
      <c r="E111" s="173">
        <v>945</v>
      </c>
      <c r="F111" s="140">
        <f t="shared" si="17"/>
        <v>0.10793650793650794</v>
      </c>
      <c r="G111" s="144">
        <f t="shared" si="13"/>
        <v>102</v>
      </c>
      <c r="H111" s="127">
        <f t="shared" si="14"/>
        <v>0</v>
      </c>
      <c r="I111" s="127">
        <f t="shared" si="18"/>
        <v>0</v>
      </c>
      <c r="J111" s="128">
        <f t="shared" si="15"/>
        <v>2670.46</v>
      </c>
      <c r="K111" s="129">
        <f t="shared" si="16"/>
        <v>0</v>
      </c>
      <c r="L111" s="196">
        <f t="shared" si="19"/>
        <v>2670.46</v>
      </c>
      <c r="M111" s="194">
        <f t="shared" si="20"/>
        <v>226.99</v>
      </c>
      <c r="N111" s="195">
        <f t="shared" si="21"/>
        <v>646.25</v>
      </c>
    </row>
    <row r="112" spans="1:14" ht="13.5" customHeight="1">
      <c r="A112" s="58" t="s">
        <v>7</v>
      </c>
      <c r="B112" s="149">
        <v>95</v>
      </c>
      <c r="C112" s="178" t="s">
        <v>165</v>
      </c>
      <c r="D112" s="176">
        <v>65</v>
      </c>
      <c r="E112" s="173">
        <v>616</v>
      </c>
      <c r="F112" s="140">
        <f t="shared" si="17"/>
        <v>0.10551948051948051</v>
      </c>
      <c r="G112" s="144">
        <f t="shared" si="13"/>
        <v>65</v>
      </c>
      <c r="H112" s="127">
        <f t="shared" si="14"/>
        <v>0</v>
      </c>
      <c r="I112" s="127">
        <f t="shared" si="18"/>
        <v>0</v>
      </c>
      <c r="J112" s="128">
        <f t="shared" si="15"/>
        <v>1701.77</v>
      </c>
      <c r="K112" s="129">
        <f t="shared" si="16"/>
        <v>0</v>
      </c>
      <c r="L112" s="196">
        <f t="shared" si="19"/>
        <v>1701.77</v>
      </c>
      <c r="M112" s="194">
        <f t="shared" si="20"/>
        <v>144.65</v>
      </c>
      <c r="N112" s="195">
        <f t="shared" si="21"/>
        <v>411.83</v>
      </c>
    </row>
    <row r="113" spans="1:14" ht="13.5" customHeight="1">
      <c r="A113" s="58" t="s">
        <v>7</v>
      </c>
      <c r="B113" s="150">
        <v>96</v>
      </c>
      <c r="C113" s="178" t="s">
        <v>166</v>
      </c>
      <c r="D113" s="176">
        <v>60</v>
      </c>
      <c r="E113" s="173">
        <v>696</v>
      </c>
      <c r="F113" s="140">
        <f t="shared" si="17"/>
        <v>0.08620689655172414</v>
      </c>
      <c r="G113" s="144">
        <f t="shared" si="13"/>
        <v>60</v>
      </c>
      <c r="H113" s="127">
        <f t="shared" si="14"/>
        <v>0</v>
      </c>
      <c r="I113" s="127">
        <f t="shared" si="18"/>
        <v>0</v>
      </c>
      <c r="J113" s="128">
        <f t="shared" si="15"/>
        <v>1570.86</v>
      </c>
      <c r="K113" s="129">
        <f t="shared" si="16"/>
        <v>0</v>
      </c>
      <c r="L113" s="196">
        <f t="shared" si="19"/>
        <v>1570.86</v>
      </c>
      <c r="M113" s="194">
        <f t="shared" si="20"/>
        <v>133.52</v>
      </c>
      <c r="N113" s="195">
        <f t="shared" si="21"/>
        <v>380.15</v>
      </c>
    </row>
    <row r="114" spans="1:14" ht="13.5" customHeight="1">
      <c r="A114" s="58" t="s">
        <v>7</v>
      </c>
      <c r="B114" s="149">
        <v>97</v>
      </c>
      <c r="C114" s="178" t="s">
        <v>167</v>
      </c>
      <c r="D114" s="176">
        <v>53</v>
      </c>
      <c r="E114" s="173">
        <v>624</v>
      </c>
      <c r="F114" s="140">
        <f t="shared" si="17"/>
        <v>0.08493589743589744</v>
      </c>
      <c r="G114" s="144">
        <f aca="true" t="shared" si="22" ref="G114:G135">IF(F114&gt;=G$16,D114,0)</f>
        <v>53</v>
      </c>
      <c r="H114" s="127">
        <f aca="true" t="shared" si="23" ref="H114:H135">IF(F114&lt;G$16,D114,0)</f>
        <v>0</v>
      </c>
      <c r="I114" s="127">
        <f t="shared" si="18"/>
        <v>0</v>
      </c>
      <c r="J114" s="128">
        <f aca="true" t="shared" si="24" ref="J114:J135">IF(F114&gt;=G$16,ROUND(D114*J$16,2),0)</f>
        <v>1387.59</v>
      </c>
      <c r="K114" s="129">
        <f aca="true" t="shared" si="25" ref="K114:K135">ROUND(I114*K$16,2)</f>
        <v>0</v>
      </c>
      <c r="L114" s="196">
        <f t="shared" si="19"/>
        <v>1387.59</v>
      </c>
      <c r="M114" s="194">
        <f t="shared" si="20"/>
        <v>117.95</v>
      </c>
      <c r="N114" s="195">
        <f t="shared" si="21"/>
        <v>335.8</v>
      </c>
    </row>
    <row r="115" spans="1:14" ht="13.5" customHeight="1">
      <c r="A115" s="58" t="s">
        <v>7</v>
      </c>
      <c r="B115" s="150">
        <v>98</v>
      </c>
      <c r="C115" s="178" t="s">
        <v>168</v>
      </c>
      <c r="D115" s="176">
        <v>55</v>
      </c>
      <c r="E115" s="173">
        <v>659</v>
      </c>
      <c r="F115" s="140">
        <f t="shared" si="17"/>
        <v>0.0834597875569044</v>
      </c>
      <c r="G115" s="144">
        <f t="shared" si="22"/>
        <v>55</v>
      </c>
      <c r="H115" s="127">
        <f t="shared" si="23"/>
        <v>0</v>
      </c>
      <c r="I115" s="127">
        <f t="shared" si="18"/>
        <v>0</v>
      </c>
      <c r="J115" s="128">
        <f t="shared" si="24"/>
        <v>1439.96</v>
      </c>
      <c r="K115" s="129">
        <f t="shared" si="25"/>
        <v>0</v>
      </c>
      <c r="L115" s="196">
        <f t="shared" si="19"/>
        <v>1439.96</v>
      </c>
      <c r="M115" s="194">
        <f t="shared" si="20"/>
        <v>122.4</v>
      </c>
      <c r="N115" s="195">
        <f t="shared" si="21"/>
        <v>348.47</v>
      </c>
    </row>
    <row r="116" spans="1:14" ht="13.5" customHeight="1">
      <c r="A116" s="58" t="s">
        <v>7</v>
      </c>
      <c r="B116" s="149">
        <v>99</v>
      </c>
      <c r="C116" s="178" t="s">
        <v>169</v>
      </c>
      <c r="D116" s="176">
        <v>24</v>
      </c>
      <c r="E116" s="173">
        <v>298</v>
      </c>
      <c r="F116" s="140">
        <f t="shared" si="17"/>
        <v>0.08053691275167785</v>
      </c>
      <c r="G116" s="144">
        <f t="shared" si="22"/>
        <v>24</v>
      </c>
      <c r="H116" s="127">
        <f t="shared" si="23"/>
        <v>0</v>
      </c>
      <c r="I116" s="127">
        <f t="shared" si="18"/>
        <v>0</v>
      </c>
      <c r="J116" s="128">
        <f t="shared" si="24"/>
        <v>628.34</v>
      </c>
      <c r="K116" s="129">
        <f t="shared" si="25"/>
        <v>0</v>
      </c>
      <c r="L116" s="196">
        <f t="shared" si="19"/>
        <v>628.34</v>
      </c>
      <c r="M116" s="194">
        <f t="shared" si="20"/>
        <v>53.41</v>
      </c>
      <c r="N116" s="195">
        <f t="shared" si="21"/>
        <v>152.06</v>
      </c>
    </row>
    <row r="117" spans="1:14" ht="13.5" customHeight="1">
      <c r="A117" s="58" t="s">
        <v>7</v>
      </c>
      <c r="B117" s="150">
        <v>100</v>
      </c>
      <c r="C117" s="178" t="s">
        <v>170</v>
      </c>
      <c r="D117" s="176">
        <v>52</v>
      </c>
      <c r="E117" s="173">
        <v>707</v>
      </c>
      <c r="F117" s="140">
        <f t="shared" si="17"/>
        <v>0.07355021216407355</v>
      </c>
      <c r="G117" s="144">
        <f t="shared" si="22"/>
        <v>52</v>
      </c>
      <c r="H117" s="127">
        <f t="shared" si="23"/>
        <v>0</v>
      </c>
      <c r="I117" s="127">
        <f t="shared" si="18"/>
        <v>0</v>
      </c>
      <c r="J117" s="128">
        <f t="shared" si="24"/>
        <v>1361.41</v>
      </c>
      <c r="K117" s="129">
        <f t="shared" si="25"/>
        <v>0</v>
      </c>
      <c r="L117" s="196">
        <f t="shared" si="19"/>
        <v>1361.41</v>
      </c>
      <c r="M117" s="194">
        <f t="shared" si="20"/>
        <v>115.72</v>
      </c>
      <c r="N117" s="195">
        <f t="shared" si="21"/>
        <v>329.46</v>
      </c>
    </row>
    <row r="118" spans="1:14" ht="13.5" customHeight="1">
      <c r="A118" s="58" t="s">
        <v>7</v>
      </c>
      <c r="B118" s="149">
        <v>101</v>
      </c>
      <c r="C118" s="178" t="s">
        <v>171</v>
      </c>
      <c r="D118" s="176">
        <v>67</v>
      </c>
      <c r="E118" s="173">
        <v>930</v>
      </c>
      <c r="F118" s="140">
        <f t="shared" si="17"/>
        <v>0.07204301075268817</v>
      </c>
      <c r="G118" s="144">
        <f t="shared" si="22"/>
        <v>67</v>
      </c>
      <c r="H118" s="127">
        <f t="shared" si="23"/>
        <v>0</v>
      </c>
      <c r="I118" s="127">
        <f t="shared" si="18"/>
        <v>0</v>
      </c>
      <c r="J118" s="128">
        <f t="shared" si="24"/>
        <v>1754.13</v>
      </c>
      <c r="K118" s="129">
        <f t="shared" si="25"/>
        <v>0</v>
      </c>
      <c r="L118" s="196">
        <f t="shared" si="19"/>
        <v>1754.13</v>
      </c>
      <c r="M118" s="194">
        <f t="shared" si="20"/>
        <v>149.1</v>
      </c>
      <c r="N118" s="195">
        <f t="shared" si="21"/>
        <v>424.5</v>
      </c>
    </row>
    <row r="119" spans="1:14" ht="13.5" customHeight="1">
      <c r="A119" s="58" t="s">
        <v>7</v>
      </c>
      <c r="B119" s="150">
        <v>102</v>
      </c>
      <c r="C119" s="178" t="s">
        <v>172</v>
      </c>
      <c r="D119" s="176">
        <v>63</v>
      </c>
      <c r="E119" s="173">
        <v>1003</v>
      </c>
      <c r="F119" s="140">
        <f t="shared" si="17"/>
        <v>0.06281156530408774</v>
      </c>
      <c r="G119" s="144">
        <f t="shared" si="22"/>
        <v>63</v>
      </c>
      <c r="H119" s="127">
        <f t="shared" si="23"/>
        <v>0</v>
      </c>
      <c r="I119" s="127">
        <f t="shared" si="18"/>
        <v>0</v>
      </c>
      <c r="J119" s="128">
        <f t="shared" si="24"/>
        <v>1649.4</v>
      </c>
      <c r="K119" s="129">
        <f t="shared" si="25"/>
        <v>0</v>
      </c>
      <c r="L119" s="196">
        <f t="shared" si="19"/>
        <v>1649.4</v>
      </c>
      <c r="M119" s="194">
        <f t="shared" si="20"/>
        <v>140.2</v>
      </c>
      <c r="N119" s="195">
        <f t="shared" si="21"/>
        <v>399.15</v>
      </c>
    </row>
    <row r="120" spans="1:14" ht="13.5" customHeight="1">
      <c r="A120" s="58" t="s">
        <v>7</v>
      </c>
      <c r="B120" s="149">
        <v>103</v>
      </c>
      <c r="C120" s="178" t="s">
        <v>173</v>
      </c>
      <c r="D120" s="176">
        <v>58</v>
      </c>
      <c r="E120" s="173">
        <v>996</v>
      </c>
      <c r="F120" s="140">
        <f t="shared" si="17"/>
        <v>0.05823293172690763</v>
      </c>
      <c r="G120" s="144">
        <f t="shared" si="22"/>
        <v>58</v>
      </c>
      <c r="H120" s="127">
        <f t="shared" si="23"/>
        <v>0</v>
      </c>
      <c r="I120" s="127">
        <f t="shared" si="18"/>
        <v>0</v>
      </c>
      <c r="J120" s="128">
        <f t="shared" si="24"/>
        <v>1518.5</v>
      </c>
      <c r="K120" s="129">
        <f t="shared" si="25"/>
        <v>0</v>
      </c>
      <c r="L120" s="196">
        <f t="shared" si="19"/>
        <v>1518.5</v>
      </c>
      <c r="M120" s="194">
        <f t="shared" si="20"/>
        <v>129.07</v>
      </c>
      <c r="N120" s="195">
        <f t="shared" si="21"/>
        <v>367.48</v>
      </c>
    </row>
    <row r="121" spans="1:14" ht="13.5" customHeight="1">
      <c r="A121" s="58" t="s">
        <v>7</v>
      </c>
      <c r="B121" s="150">
        <v>104</v>
      </c>
      <c r="C121" s="178" t="s">
        <v>174</v>
      </c>
      <c r="D121" s="176">
        <v>52</v>
      </c>
      <c r="E121" s="173">
        <v>956</v>
      </c>
      <c r="F121" s="140">
        <f t="shared" si="17"/>
        <v>0.05439330543933055</v>
      </c>
      <c r="G121" s="144">
        <f t="shared" si="22"/>
        <v>52</v>
      </c>
      <c r="H121" s="127">
        <f t="shared" si="23"/>
        <v>0</v>
      </c>
      <c r="I121" s="127">
        <f t="shared" si="18"/>
        <v>0</v>
      </c>
      <c r="J121" s="128">
        <f t="shared" si="24"/>
        <v>1361.41</v>
      </c>
      <c r="K121" s="129">
        <f t="shared" si="25"/>
        <v>0</v>
      </c>
      <c r="L121" s="196">
        <f t="shared" si="19"/>
        <v>1361.41</v>
      </c>
      <c r="M121" s="194">
        <f t="shared" si="20"/>
        <v>115.72</v>
      </c>
      <c r="N121" s="195">
        <f t="shared" si="21"/>
        <v>329.46</v>
      </c>
    </row>
    <row r="122" spans="1:14" ht="13.5" customHeight="1">
      <c r="A122" s="58" t="s">
        <v>7</v>
      </c>
      <c r="B122" s="149">
        <v>105</v>
      </c>
      <c r="C122" s="178" t="s">
        <v>175</v>
      </c>
      <c r="D122" s="176">
        <v>65</v>
      </c>
      <c r="E122" s="173">
        <v>1210</v>
      </c>
      <c r="F122" s="140">
        <f t="shared" si="17"/>
        <v>0.05371900826446281</v>
      </c>
      <c r="G122" s="144">
        <f t="shared" si="22"/>
        <v>65</v>
      </c>
      <c r="H122" s="127">
        <f t="shared" si="23"/>
        <v>0</v>
      </c>
      <c r="I122" s="127">
        <f t="shared" si="18"/>
        <v>0</v>
      </c>
      <c r="J122" s="128">
        <f t="shared" si="24"/>
        <v>1701.77</v>
      </c>
      <c r="K122" s="129">
        <f t="shared" si="25"/>
        <v>0</v>
      </c>
      <c r="L122" s="196">
        <f t="shared" si="19"/>
        <v>1701.77</v>
      </c>
      <c r="M122" s="194">
        <f t="shared" si="20"/>
        <v>144.65</v>
      </c>
      <c r="N122" s="195">
        <f t="shared" si="21"/>
        <v>411.83</v>
      </c>
    </row>
    <row r="123" spans="1:14" ht="13.5" customHeight="1">
      <c r="A123" s="58" t="s">
        <v>7</v>
      </c>
      <c r="B123" s="150">
        <v>106</v>
      </c>
      <c r="C123" s="178" t="s">
        <v>176</v>
      </c>
      <c r="D123" s="176">
        <v>27</v>
      </c>
      <c r="E123" s="173">
        <v>683</v>
      </c>
      <c r="F123" s="140">
        <f t="shared" si="17"/>
        <v>0.03953147877013177</v>
      </c>
      <c r="G123" s="144">
        <f t="shared" si="22"/>
        <v>0</v>
      </c>
      <c r="H123" s="127">
        <f t="shared" si="23"/>
        <v>27</v>
      </c>
      <c r="I123" s="127">
        <f t="shared" si="18"/>
        <v>27</v>
      </c>
      <c r="J123" s="128">
        <f t="shared" si="24"/>
        <v>0</v>
      </c>
      <c r="K123" s="129">
        <f t="shared" si="25"/>
        <v>430.27</v>
      </c>
      <c r="L123" s="196">
        <f t="shared" si="19"/>
        <v>430.27</v>
      </c>
      <c r="M123" s="194">
        <f t="shared" si="20"/>
        <v>36.57</v>
      </c>
      <c r="N123" s="195">
        <f t="shared" si="21"/>
        <v>104.13</v>
      </c>
    </row>
    <row r="124" spans="1:14" ht="13.5" customHeight="1">
      <c r="A124" s="58" t="s">
        <v>7</v>
      </c>
      <c r="B124" s="149">
        <v>107</v>
      </c>
      <c r="C124" s="178" t="s">
        <v>177</v>
      </c>
      <c r="D124" s="176">
        <v>30</v>
      </c>
      <c r="E124" s="173">
        <v>889</v>
      </c>
      <c r="F124" s="140">
        <f t="shared" si="17"/>
        <v>0.03374578177727784</v>
      </c>
      <c r="G124" s="144">
        <f t="shared" si="22"/>
        <v>0</v>
      </c>
      <c r="H124" s="127">
        <f t="shared" si="23"/>
        <v>30</v>
      </c>
      <c r="I124" s="127">
        <f t="shared" si="18"/>
        <v>30</v>
      </c>
      <c r="J124" s="128">
        <f t="shared" si="24"/>
        <v>0</v>
      </c>
      <c r="K124" s="129">
        <f t="shared" si="25"/>
        <v>478.08</v>
      </c>
      <c r="L124" s="196">
        <f t="shared" si="19"/>
        <v>478.08</v>
      </c>
      <c r="M124" s="194">
        <f t="shared" si="20"/>
        <v>40.64</v>
      </c>
      <c r="N124" s="195">
        <f t="shared" si="21"/>
        <v>115.7</v>
      </c>
    </row>
    <row r="125" spans="1:14" ht="13.5" customHeight="1">
      <c r="A125" s="58" t="s">
        <v>7</v>
      </c>
      <c r="B125" s="150">
        <v>108</v>
      </c>
      <c r="C125" s="178" t="s">
        <v>178</v>
      </c>
      <c r="D125" s="176">
        <v>36</v>
      </c>
      <c r="E125" s="173">
        <v>1078</v>
      </c>
      <c r="F125" s="140">
        <f t="shared" si="17"/>
        <v>0.03339517625231911</v>
      </c>
      <c r="G125" s="144">
        <f t="shared" si="22"/>
        <v>0</v>
      </c>
      <c r="H125" s="127">
        <f t="shared" si="23"/>
        <v>36</v>
      </c>
      <c r="I125" s="127">
        <f t="shared" si="18"/>
        <v>36</v>
      </c>
      <c r="J125" s="128">
        <f t="shared" si="24"/>
        <v>0</v>
      </c>
      <c r="K125" s="129">
        <f t="shared" si="25"/>
        <v>573.69</v>
      </c>
      <c r="L125" s="196">
        <f t="shared" si="19"/>
        <v>573.69</v>
      </c>
      <c r="M125" s="194">
        <f t="shared" si="20"/>
        <v>48.76</v>
      </c>
      <c r="N125" s="195">
        <f t="shared" si="21"/>
        <v>138.83</v>
      </c>
    </row>
    <row r="126" spans="1:14" ht="13.5" customHeight="1">
      <c r="A126" s="58" t="s">
        <v>7</v>
      </c>
      <c r="B126" s="149">
        <v>109</v>
      </c>
      <c r="C126" s="178" t="s">
        <v>179</v>
      </c>
      <c r="D126" s="176">
        <v>19</v>
      </c>
      <c r="E126" s="173">
        <v>607</v>
      </c>
      <c r="F126" s="140">
        <f t="shared" si="17"/>
        <v>0.03130148270181219</v>
      </c>
      <c r="G126" s="144">
        <f t="shared" si="22"/>
        <v>0</v>
      </c>
      <c r="H126" s="127">
        <f t="shared" si="23"/>
        <v>19</v>
      </c>
      <c r="I126" s="127">
        <f t="shared" si="18"/>
        <v>19</v>
      </c>
      <c r="J126" s="128">
        <f t="shared" si="24"/>
        <v>0</v>
      </c>
      <c r="K126" s="129">
        <f t="shared" si="25"/>
        <v>302.78</v>
      </c>
      <c r="L126" s="196">
        <f t="shared" si="19"/>
        <v>302.78</v>
      </c>
      <c r="M126" s="194">
        <f t="shared" si="20"/>
        <v>25.74</v>
      </c>
      <c r="N126" s="195">
        <f t="shared" si="21"/>
        <v>73.27</v>
      </c>
    </row>
    <row r="127" spans="1:14" ht="13.5" customHeight="1">
      <c r="A127" s="58" t="s">
        <v>7</v>
      </c>
      <c r="B127" s="150">
        <v>110</v>
      </c>
      <c r="C127" s="178" t="s">
        <v>180</v>
      </c>
      <c r="D127" s="176">
        <v>29</v>
      </c>
      <c r="E127" s="173">
        <v>1183</v>
      </c>
      <c r="F127" s="140">
        <f t="shared" si="17"/>
        <v>0.024513947590870666</v>
      </c>
      <c r="G127" s="144">
        <f t="shared" si="22"/>
        <v>0</v>
      </c>
      <c r="H127" s="127">
        <f t="shared" si="23"/>
        <v>29</v>
      </c>
      <c r="I127" s="127">
        <f t="shared" si="18"/>
        <v>29</v>
      </c>
      <c r="J127" s="128">
        <f t="shared" si="24"/>
        <v>0</v>
      </c>
      <c r="K127" s="129">
        <f t="shared" si="25"/>
        <v>462.14</v>
      </c>
      <c r="L127" s="196">
        <f t="shared" si="19"/>
        <v>462.14</v>
      </c>
      <c r="M127" s="194">
        <f t="shared" si="20"/>
        <v>39.28</v>
      </c>
      <c r="N127" s="195">
        <f t="shared" si="21"/>
        <v>111.84</v>
      </c>
    </row>
    <row r="128" spans="1:14" ht="13.5" customHeight="1">
      <c r="A128" s="58" t="s">
        <v>7</v>
      </c>
      <c r="B128" s="149">
        <v>111</v>
      </c>
      <c r="C128" s="178" t="s">
        <v>181</v>
      </c>
      <c r="D128" s="176">
        <v>20</v>
      </c>
      <c r="E128" s="173">
        <v>821</v>
      </c>
      <c r="F128" s="140">
        <f t="shared" si="17"/>
        <v>0.024360535931790498</v>
      </c>
      <c r="G128" s="144">
        <f t="shared" si="22"/>
        <v>0</v>
      </c>
      <c r="H128" s="127">
        <f t="shared" si="23"/>
        <v>20</v>
      </c>
      <c r="I128" s="127">
        <f t="shared" si="18"/>
        <v>20</v>
      </c>
      <c r="J128" s="128">
        <f t="shared" si="24"/>
        <v>0</v>
      </c>
      <c r="K128" s="129">
        <f t="shared" si="25"/>
        <v>318.72</v>
      </c>
      <c r="L128" s="196">
        <f t="shared" si="19"/>
        <v>318.72</v>
      </c>
      <c r="M128" s="194">
        <f t="shared" si="20"/>
        <v>27.09</v>
      </c>
      <c r="N128" s="195">
        <f t="shared" si="21"/>
        <v>77.13</v>
      </c>
    </row>
    <row r="129" spans="1:14" ht="13.5" customHeight="1">
      <c r="A129" s="58" t="s">
        <v>7</v>
      </c>
      <c r="B129" s="150">
        <v>112</v>
      </c>
      <c r="C129" s="178" t="s">
        <v>182</v>
      </c>
      <c r="D129" s="176">
        <v>10</v>
      </c>
      <c r="E129" s="173">
        <v>421</v>
      </c>
      <c r="F129" s="140">
        <f t="shared" si="17"/>
        <v>0.023752969121140142</v>
      </c>
      <c r="G129" s="144">
        <f t="shared" si="22"/>
        <v>0</v>
      </c>
      <c r="H129" s="127">
        <f t="shared" si="23"/>
        <v>10</v>
      </c>
      <c r="I129" s="127">
        <f t="shared" si="18"/>
        <v>0</v>
      </c>
      <c r="J129" s="128">
        <f t="shared" si="24"/>
        <v>0</v>
      </c>
      <c r="K129" s="129">
        <f t="shared" si="25"/>
        <v>0</v>
      </c>
      <c r="L129" s="196">
        <f t="shared" si="19"/>
        <v>0</v>
      </c>
      <c r="M129" s="194">
        <f t="shared" si="20"/>
        <v>0</v>
      </c>
      <c r="N129" s="195">
        <f t="shared" si="21"/>
        <v>0</v>
      </c>
    </row>
    <row r="130" spans="1:14" ht="13.5" customHeight="1">
      <c r="A130" s="58" t="s">
        <v>7</v>
      </c>
      <c r="B130" s="149">
        <v>113</v>
      </c>
      <c r="C130" s="178" t="s">
        <v>183</v>
      </c>
      <c r="D130" s="176">
        <v>23</v>
      </c>
      <c r="E130" s="173">
        <v>985</v>
      </c>
      <c r="F130" s="140">
        <f t="shared" si="17"/>
        <v>0.023350253807106598</v>
      </c>
      <c r="G130" s="144">
        <f t="shared" si="22"/>
        <v>0</v>
      </c>
      <c r="H130" s="127">
        <f t="shared" si="23"/>
        <v>23</v>
      </c>
      <c r="I130" s="127">
        <f t="shared" si="18"/>
        <v>23</v>
      </c>
      <c r="J130" s="128">
        <f t="shared" si="24"/>
        <v>0</v>
      </c>
      <c r="K130" s="129">
        <f t="shared" si="25"/>
        <v>366.53</v>
      </c>
      <c r="L130" s="196">
        <f t="shared" si="19"/>
        <v>366.53</v>
      </c>
      <c r="M130" s="194">
        <f t="shared" si="20"/>
        <v>31.16</v>
      </c>
      <c r="N130" s="195">
        <f t="shared" si="21"/>
        <v>88.7</v>
      </c>
    </row>
    <row r="131" spans="1:14" ht="13.5" customHeight="1">
      <c r="A131" s="58" t="s">
        <v>7</v>
      </c>
      <c r="B131" s="150">
        <v>114</v>
      </c>
      <c r="C131" s="178" t="s">
        <v>184</v>
      </c>
      <c r="D131" s="176">
        <v>20</v>
      </c>
      <c r="E131" s="173">
        <v>988</v>
      </c>
      <c r="F131" s="140">
        <f t="shared" si="17"/>
        <v>0.020242914979757085</v>
      </c>
      <c r="G131" s="144">
        <f t="shared" si="22"/>
        <v>0</v>
      </c>
      <c r="H131" s="127">
        <f t="shared" si="23"/>
        <v>20</v>
      </c>
      <c r="I131" s="127">
        <f t="shared" si="18"/>
        <v>20</v>
      </c>
      <c r="J131" s="128">
        <f t="shared" si="24"/>
        <v>0</v>
      </c>
      <c r="K131" s="129">
        <f t="shared" si="25"/>
        <v>318.72</v>
      </c>
      <c r="L131" s="196">
        <f t="shared" si="19"/>
        <v>318.72</v>
      </c>
      <c r="M131" s="194">
        <f t="shared" si="20"/>
        <v>27.09</v>
      </c>
      <c r="N131" s="195">
        <f t="shared" si="21"/>
        <v>77.13</v>
      </c>
    </row>
    <row r="132" spans="1:14" ht="13.5" customHeight="1">
      <c r="A132" s="58" t="s">
        <v>7</v>
      </c>
      <c r="B132" s="149">
        <v>115</v>
      </c>
      <c r="C132" s="178" t="s">
        <v>185</v>
      </c>
      <c r="D132" s="176">
        <v>25</v>
      </c>
      <c r="E132" s="173">
        <v>1274</v>
      </c>
      <c r="F132" s="140">
        <f t="shared" si="17"/>
        <v>0.019623233908948195</v>
      </c>
      <c r="G132" s="144">
        <f t="shared" si="22"/>
        <v>0</v>
      </c>
      <c r="H132" s="127">
        <f t="shared" si="23"/>
        <v>25</v>
      </c>
      <c r="I132" s="127">
        <f t="shared" si="18"/>
        <v>25</v>
      </c>
      <c r="J132" s="128">
        <f t="shared" si="24"/>
        <v>0</v>
      </c>
      <c r="K132" s="129">
        <f t="shared" si="25"/>
        <v>398.4</v>
      </c>
      <c r="L132" s="196">
        <f t="shared" si="19"/>
        <v>398.4</v>
      </c>
      <c r="M132" s="194">
        <f t="shared" si="20"/>
        <v>33.86</v>
      </c>
      <c r="N132" s="195">
        <f t="shared" si="21"/>
        <v>96.41</v>
      </c>
    </row>
    <row r="133" spans="1:14" ht="13.5" customHeight="1">
      <c r="A133" s="58" t="s">
        <v>7</v>
      </c>
      <c r="B133" s="150">
        <v>116</v>
      </c>
      <c r="C133" s="178" t="s">
        <v>186</v>
      </c>
      <c r="D133" s="176">
        <v>22</v>
      </c>
      <c r="E133" s="173">
        <v>1429</v>
      </c>
      <c r="F133" s="140">
        <f t="shared" si="17"/>
        <v>0.015395381385584325</v>
      </c>
      <c r="G133" s="144">
        <f t="shared" si="22"/>
        <v>0</v>
      </c>
      <c r="H133" s="127">
        <f t="shared" si="23"/>
        <v>22</v>
      </c>
      <c r="I133" s="127">
        <f t="shared" si="18"/>
        <v>22</v>
      </c>
      <c r="J133" s="128">
        <f t="shared" si="24"/>
        <v>0</v>
      </c>
      <c r="K133" s="129">
        <f t="shared" si="25"/>
        <v>350.59</v>
      </c>
      <c r="L133" s="196">
        <f t="shared" si="19"/>
        <v>350.59</v>
      </c>
      <c r="M133" s="194">
        <f t="shared" si="20"/>
        <v>29.8</v>
      </c>
      <c r="N133" s="195">
        <f t="shared" si="21"/>
        <v>84.84</v>
      </c>
    </row>
    <row r="134" spans="1:14" ht="13.5" customHeight="1">
      <c r="A134" s="58" t="s">
        <v>7</v>
      </c>
      <c r="B134" s="149">
        <v>117</v>
      </c>
      <c r="C134" s="178" t="s">
        <v>187</v>
      </c>
      <c r="D134" s="176">
        <v>9</v>
      </c>
      <c r="E134" s="173">
        <v>595</v>
      </c>
      <c r="F134" s="140">
        <f t="shared" si="17"/>
        <v>0.015126050420168067</v>
      </c>
      <c r="G134" s="144">
        <f t="shared" si="22"/>
        <v>0</v>
      </c>
      <c r="H134" s="127">
        <f t="shared" si="23"/>
        <v>9</v>
      </c>
      <c r="I134" s="127">
        <f t="shared" si="18"/>
        <v>0</v>
      </c>
      <c r="J134" s="128">
        <f t="shared" si="24"/>
        <v>0</v>
      </c>
      <c r="K134" s="129">
        <f t="shared" si="25"/>
        <v>0</v>
      </c>
      <c r="L134" s="196">
        <f t="shared" si="19"/>
        <v>0</v>
      </c>
      <c r="M134" s="194">
        <f t="shared" si="20"/>
        <v>0</v>
      </c>
      <c r="N134" s="195">
        <f t="shared" si="21"/>
        <v>0</v>
      </c>
    </row>
    <row r="135" spans="1:14" ht="13.5" customHeight="1" thickBot="1">
      <c r="A135" s="58" t="s">
        <v>7</v>
      </c>
      <c r="B135" s="150">
        <v>118</v>
      </c>
      <c r="C135" s="179" t="s">
        <v>188</v>
      </c>
      <c r="D135" s="181">
        <v>4</v>
      </c>
      <c r="E135" s="174">
        <v>1048</v>
      </c>
      <c r="F135" s="140">
        <f t="shared" si="17"/>
        <v>0.003816793893129771</v>
      </c>
      <c r="G135" s="144">
        <f t="shared" si="22"/>
        <v>0</v>
      </c>
      <c r="H135" s="127">
        <f t="shared" si="23"/>
        <v>4</v>
      </c>
      <c r="I135" s="127">
        <f t="shared" si="18"/>
        <v>0</v>
      </c>
      <c r="J135" s="128">
        <f t="shared" si="24"/>
        <v>0</v>
      </c>
      <c r="K135" s="129">
        <f t="shared" si="25"/>
        <v>0</v>
      </c>
      <c r="L135" s="197">
        <f t="shared" si="19"/>
        <v>0</v>
      </c>
      <c r="M135" s="198">
        <f t="shared" si="20"/>
        <v>0</v>
      </c>
      <c r="N135" s="199">
        <f t="shared" si="21"/>
        <v>0</v>
      </c>
    </row>
    <row r="136" spans="1:14" ht="15.75" thickBot="1">
      <c r="A136" s="287" t="s">
        <v>0</v>
      </c>
      <c r="B136" s="288"/>
      <c r="C136" s="260"/>
      <c r="D136" s="27">
        <f>SUM(D18:D135)</f>
        <v>9717</v>
      </c>
      <c r="E136" s="27">
        <f>SUM(E18:E135)</f>
        <v>91074</v>
      </c>
      <c r="F136" s="141">
        <f>(D136/E136)</f>
        <v>0.10669345806706634</v>
      </c>
      <c r="G136" s="145">
        <f aca="true" t="shared" si="26" ref="G136:N136">SUM(G18:G135)</f>
        <v>9271</v>
      </c>
      <c r="H136" s="145">
        <f t="shared" si="26"/>
        <v>446</v>
      </c>
      <c r="I136" s="145">
        <f t="shared" si="26"/>
        <v>423</v>
      </c>
      <c r="J136" s="146">
        <f t="shared" si="26"/>
        <v>242724.12999999992</v>
      </c>
      <c r="K136" s="146">
        <f t="shared" si="26"/>
        <v>6740.900000000001</v>
      </c>
      <c r="L136" s="146">
        <f t="shared" si="26"/>
        <v>249465.02999999988</v>
      </c>
      <c r="M136" s="146">
        <f>SUM(M18:M135)</f>
        <v>21204.53000000001</v>
      </c>
      <c r="N136" s="146">
        <f t="shared" si="26"/>
        <v>60370.52</v>
      </c>
    </row>
    <row r="137" ht="13.5" thickBot="1"/>
    <row r="138" spans="4:6" ht="14.25">
      <c r="D138" s="290" t="str">
        <f>G15</f>
        <v>Alunni stanieri =/&gt;</v>
      </c>
      <c r="E138" s="291"/>
      <c r="F138" s="259" t="s">
        <v>49</v>
      </c>
    </row>
    <row r="139" spans="4:6" ht="14.25">
      <c r="D139" s="296">
        <f>G16</f>
        <v>0.05</v>
      </c>
      <c r="E139" s="297"/>
      <c r="F139" s="252"/>
    </row>
    <row r="140" spans="4:14" ht="12.75">
      <c r="D140" s="31" t="s">
        <v>26</v>
      </c>
      <c r="E140" s="32" t="s">
        <v>21</v>
      </c>
      <c r="F140" s="253"/>
      <c r="N140" s="160"/>
    </row>
    <row r="141" spans="4:6" ht="12.75">
      <c r="D141" s="292">
        <f>COUNTIF(F18:F135,"&gt;=5%")</f>
        <v>101</v>
      </c>
      <c r="E141" s="294">
        <f>G136</f>
        <v>9271</v>
      </c>
      <c r="F141" s="254">
        <f>COUNTIF(D18:D135,"&gt;0")</f>
        <v>118</v>
      </c>
    </row>
    <row r="142" spans="4:9" ht="13.5" thickBot="1">
      <c r="D142" s="293"/>
      <c r="E142" s="295"/>
      <c r="F142" s="289"/>
      <c r="G142" s="42"/>
      <c r="H142" s="42"/>
      <c r="I142" s="42"/>
    </row>
  </sheetData>
  <mergeCells count="21">
    <mergeCell ref="L14:N14"/>
    <mergeCell ref="A5:N5"/>
    <mergeCell ref="A8:N8"/>
    <mergeCell ref="A9:N9"/>
    <mergeCell ref="A12:N12"/>
    <mergeCell ref="A10:N10"/>
    <mergeCell ref="A11:N11"/>
    <mergeCell ref="A1:N1"/>
    <mergeCell ref="A2:N2"/>
    <mergeCell ref="A3:N3"/>
    <mergeCell ref="A4:N4"/>
    <mergeCell ref="F138:F140"/>
    <mergeCell ref="F141:F142"/>
    <mergeCell ref="D138:E138"/>
    <mergeCell ref="D141:D142"/>
    <mergeCell ref="E141:E142"/>
    <mergeCell ref="D139:E139"/>
    <mergeCell ref="A136:C136"/>
    <mergeCell ref="A14:F14"/>
    <mergeCell ref="H14:I14"/>
    <mergeCell ref="J14:K14"/>
  </mergeCells>
  <printOptions horizontalCentered="1"/>
  <pageMargins left="0.3937007874015748" right="0.3937007874015748" top="0.984251968503937" bottom="0.984251968503937" header="0.5118110236220472" footer="0.5118110236220472"/>
  <pageSetup fitToHeight="2" fitToWidth="1"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workbookViewId="0" topLeftCell="P1">
      <selection activeCell="A12" sqref="A12:Z12"/>
    </sheetView>
  </sheetViews>
  <sheetFormatPr defaultColWidth="9.140625" defaultRowHeight="12.75"/>
  <cols>
    <col min="1" max="1" width="5.421875" style="0" customWidth="1"/>
    <col min="2" max="2" width="28.28125" style="0" bestFit="1" customWidth="1"/>
    <col min="3" max="3" width="14.00390625" style="0" bestFit="1" customWidth="1"/>
    <col min="4" max="4" width="11.7109375" style="0" customWidth="1"/>
    <col min="6" max="9" width="9.00390625" style="0" customWidth="1"/>
    <col min="10" max="10" width="11.140625" style="0" customWidth="1"/>
    <col min="11" max="11" width="16.7109375" style="0" bestFit="1" customWidth="1"/>
    <col min="12" max="12" width="13.140625" style="0" bestFit="1" customWidth="1"/>
    <col min="13" max="13" width="12.8515625" style="0" bestFit="1" customWidth="1"/>
    <col min="14" max="14" width="12.7109375" style="0" bestFit="1" customWidth="1"/>
    <col min="15" max="15" width="10.57421875" style="0" bestFit="1" customWidth="1"/>
    <col min="16" max="16" width="11.28125" style="0" bestFit="1" customWidth="1"/>
    <col min="17" max="17" width="14.421875" style="0" bestFit="1" customWidth="1"/>
    <col min="18" max="18" width="13.7109375" style="0" bestFit="1" customWidth="1"/>
    <col min="19" max="19" width="12.8515625" style="0" customWidth="1"/>
    <col min="20" max="20" width="12.7109375" style="0" customWidth="1"/>
    <col min="21" max="21" width="13.7109375" style="0" bestFit="1" customWidth="1"/>
    <col min="22" max="22" width="13.421875" style="0" customWidth="1"/>
    <col min="23" max="23" width="12.8515625" style="0" customWidth="1"/>
    <col min="24" max="24" width="12.8515625" style="0" bestFit="1" customWidth="1"/>
    <col min="25" max="25" width="12.421875" style="0" bestFit="1" customWidth="1"/>
    <col min="26" max="26" width="13.8515625" style="0" customWidth="1"/>
  </cols>
  <sheetData>
    <row r="1" spans="1:26" ht="30">
      <c r="A1" s="298" t="s">
        <v>22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20.25">
      <c r="A2" s="282" t="s">
        <v>23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</row>
    <row r="3" spans="1:26" ht="15.75">
      <c r="A3" s="283" t="s">
        <v>24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</row>
    <row r="4" spans="1:26" ht="12.75">
      <c r="A4" s="284" t="s">
        <v>83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</row>
    <row r="5" spans="1:26" ht="12.75">
      <c r="A5" s="284" t="s">
        <v>84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</row>
    <row r="6" spans="1:26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12.7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20.25" customHeight="1">
      <c r="A8" s="308" t="s">
        <v>42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</row>
    <row r="9" spans="1:26" ht="12.75">
      <c r="A9" s="303" t="s">
        <v>90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</row>
    <row r="10" spans="1:26" ht="12.75">
      <c r="A10" s="303" t="s">
        <v>86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</row>
    <row r="11" spans="1:26" ht="12.75">
      <c r="A11" s="303" t="s">
        <v>206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</row>
    <row r="12" spans="1:26" ht="15.75">
      <c r="A12" s="283" t="s">
        <v>89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</row>
    <row r="14" ht="13.5" thickBot="1"/>
    <row r="15" spans="1:26" ht="15" thickBot="1">
      <c r="A15" s="338" t="s">
        <v>14</v>
      </c>
      <c r="B15" s="317" t="s">
        <v>15</v>
      </c>
      <c r="C15" s="320" t="s">
        <v>16</v>
      </c>
      <c r="D15" s="151" t="s">
        <v>31</v>
      </c>
      <c r="E15" s="152" t="s">
        <v>30</v>
      </c>
      <c r="F15" s="327" t="s">
        <v>25</v>
      </c>
      <c r="G15" s="328"/>
      <c r="H15" s="312" t="s">
        <v>49</v>
      </c>
      <c r="I15" s="309" t="s">
        <v>81</v>
      </c>
      <c r="J15" s="331" t="s">
        <v>212</v>
      </c>
      <c r="K15" s="340" t="s">
        <v>210</v>
      </c>
      <c r="L15" s="340"/>
      <c r="M15" s="340"/>
      <c r="N15" s="305"/>
      <c r="O15" s="305"/>
      <c r="P15" s="306"/>
      <c r="Q15" s="307"/>
      <c r="R15" s="304" t="s">
        <v>35</v>
      </c>
      <c r="S15" s="305"/>
      <c r="T15" s="305"/>
      <c r="U15" s="305"/>
      <c r="V15" s="305"/>
      <c r="W15" s="305"/>
      <c r="X15" s="305"/>
      <c r="Y15" s="306"/>
      <c r="Z15" s="307"/>
    </row>
    <row r="16" spans="1:26" ht="57.75" customHeight="1">
      <c r="A16" s="339"/>
      <c r="B16" s="318"/>
      <c r="C16" s="321"/>
      <c r="D16" s="325" t="s">
        <v>29</v>
      </c>
      <c r="E16" s="315" t="s">
        <v>4</v>
      </c>
      <c r="F16" s="329"/>
      <c r="G16" s="330"/>
      <c r="H16" s="313"/>
      <c r="I16" s="310"/>
      <c r="J16" s="332"/>
      <c r="K16" s="322" t="s">
        <v>48</v>
      </c>
      <c r="L16" s="323"/>
      <c r="M16" s="324"/>
      <c r="N16" s="323" t="s">
        <v>50</v>
      </c>
      <c r="O16" s="323"/>
      <c r="P16" s="334"/>
      <c r="Q16" s="208" t="s">
        <v>192</v>
      </c>
      <c r="R16" s="322" t="s">
        <v>48</v>
      </c>
      <c r="S16" s="323"/>
      <c r="T16" s="324"/>
      <c r="U16" s="323" t="s">
        <v>50</v>
      </c>
      <c r="V16" s="323"/>
      <c r="W16" s="334"/>
      <c r="X16" s="335" t="s">
        <v>36</v>
      </c>
      <c r="Y16" s="336"/>
      <c r="Z16" s="337"/>
    </row>
    <row r="17" spans="1:26" ht="34.5" thickBot="1">
      <c r="A17" s="293"/>
      <c r="B17" s="319"/>
      <c r="C17" s="295"/>
      <c r="D17" s="326"/>
      <c r="E17" s="316"/>
      <c r="F17" s="161" t="s">
        <v>26</v>
      </c>
      <c r="G17" s="162" t="s">
        <v>21</v>
      </c>
      <c r="H17" s="314"/>
      <c r="I17" s="311"/>
      <c r="J17" s="333"/>
      <c r="K17" s="157" t="s">
        <v>33</v>
      </c>
      <c r="L17" s="158" t="s">
        <v>211</v>
      </c>
      <c r="M17" s="200" t="s">
        <v>191</v>
      </c>
      <c r="N17" s="104" t="s">
        <v>52</v>
      </c>
      <c r="O17" s="97" t="s">
        <v>53</v>
      </c>
      <c r="P17" s="211" t="s">
        <v>191</v>
      </c>
      <c r="Q17" s="212" t="s">
        <v>34</v>
      </c>
      <c r="R17" s="209" t="s">
        <v>191</v>
      </c>
      <c r="S17" s="205" t="s">
        <v>32</v>
      </c>
      <c r="T17" s="210" t="s">
        <v>190</v>
      </c>
      <c r="U17" s="209" t="s">
        <v>191</v>
      </c>
      <c r="V17" s="205" t="s">
        <v>32</v>
      </c>
      <c r="W17" s="210" t="s">
        <v>190</v>
      </c>
      <c r="X17" s="209" t="s">
        <v>191</v>
      </c>
      <c r="Y17" s="205" t="s">
        <v>32</v>
      </c>
      <c r="Z17" s="210" t="s">
        <v>190</v>
      </c>
    </row>
    <row r="18" spans="1:26" ht="23.25" thickBot="1">
      <c r="A18" s="235"/>
      <c r="B18" s="236"/>
      <c r="C18" s="237"/>
      <c r="D18" s="235"/>
      <c r="E18" s="238"/>
      <c r="F18" s="239"/>
      <c r="G18" s="240"/>
      <c r="H18" s="240"/>
      <c r="I18" s="240"/>
      <c r="J18" s="240"/>
      <c r="K18" s="241"/>
      <c r="L18" s="242"/>
      <c r="M18" s="243"/>
      <c r="N18" s="244"/>
      <c r="O18" s="245"/>
      <c r="P18" s="246"/>
      <c r="Q18" s="247"/>
      <c r="R18" s="248" t="s">
        <v>207</v>
      </c>
      <c r="S18" s="249" t="s">
        <v>208</v>
      </c>
      <c r="T18" s="250" t="s">
        <v>209</v>
      </c>
      <c r="U18" s="248" t="s">
        <v>207</v>
      </c>
      <c r="V18" s="249" t="s">
        <v>208</v>
      </c>
      <c r="W18" s="249" t="s">
        <v>209</v>
      </c>
      <c r="X18" s="248" t="s">
        <v>207</v>
      </c>
      <c r="Y18" s="249" t="s">
        <v>208</v>
      </c>
      <c r="Z18" s="250" t="s">
        <v>209</v>
      </c>
    </row>
    <row r="19" spans="1:26" ht="13.5" thickTop="1">
      <c r="A19" s="7"/>
      <c r="B19" s="8"/>
      <c r="C19" s="9"/>
      <c r="D19" s="7"/>
      <c r="E19" s="44"/>
      <c r="F19" s="45"/>
      <c r="G19" s="86"/>
      <c r="H19" s="86"/>
      <c r="I19" s="86"/>
      <c r="J19" s="86"/>
      <c r="K19" s="80"/>
      <c r="L19" s="81"/>
      <c r="M19" s="82"/>
      <c r="N19" s="219"/>
      <c r="O19" s="220"/>
      <c r="P19" s="77"/>
      <c r="Q19" s="26"/>
      <c r="R19" s="7"/>
      <c r="S19" s="38"/>
      <c r="T19" s="26"/>
      <c r="U19" s="7"/>
      <c r="V19" s="38"/>
      <c r="W19" s="26"/>
      <c r="X19" s="201"/>
      <c r="Y19" s="38"/>
      <c r="Z19" s="26"/>
    </row>
    <row r="20" spans="1:26" ht="14.25">
      <c r="A20" s="10">
        <v>1</v>
      </c>
      <c r="B20" s="11" t="s">
        <v>17</v>
      </c>
      <c r="C20" s="12" t="s">
        <v>8</v>
      </c>
      <c r="D20" s="25">
        <v>9717</v>
      </c>
      <c r="E20" s="34">
        <v>91074</v>
      </c>
      <c r="F20" s="47">
        <v>101</v>
      </c>
      <c r="G20" s="34">
        <v>9271</v>
      </c>
      <c r="H20" s="34">
        <v>118</v>
      </c>
      <c r="I20" s="34">
        <v>446</v>
      </c>
      <c r="J20" s="34">
        <v>423</v>
      </c>
      <c r="K20" s="46">
        <v>242724.13</v>
      </c>
      <c r="L20" s="48">
        <v>6740.9</v>
      </c>
      <c r="M20" s="98">
        <v>249465.03</v>
      </c>
      <c r="N20" s="153">
        <v>14931.64</v>
      </c>
      <c r="O20" s="48">
        <v>3737.25</v>
      </c>
      <c r="P20" s="78">
        <v>18668.89</v>
      </c>
      <c r="Q20" s="102">
        <v>268133.92</v>
      </c>
      <c r="R20" s="46">
        <v>249465.03</v>
      </c>
      <c r="S20" s="48">
        <v>21204.53</v>
      </c>
      <c r="T20" s="203">
        <v>60370.52</v>
      </c>
      <c r="U20" s="46">
        <v>18668.89</v>
      </c>
      <c r="V20" s="48">
        <v>1586.86</v>
      </c>
      <c r="W20" s="203">
        <v>4517.87</v>
      </c>
      <c r="X20" s="204">
        <v>268133.92</v>
      </c>
      <c r="Y20" s="251">
        <v>22791.39</v>
      </c>
      <c r="Z20" s="56">
        <v>64888.39</v>
      </c>
    </row>
    <row r="21" spans="1:26" ht="14.25">
      <c r="A21" s="13">
        <v>2</v>
      </c>
      <c r="B21" s="14" t="s">
        <v>17</v>
      </c>
      <c r="C21" s="15" t="s">
        <v>9</v>
      </c>
      <c r="D21" s="23">
        <v>2170</v>
      </c>
      <c r="E21" s="35">
        <v>33375</v>
      </c>
      <c r="F21" s="39">
        <v>29</v>
      </c>
      <c r="G21" s="35">
        <v>1769</v>
      </c>
      <c r="H21" s="35">
        <v>45</v>
      </c>
      <c r="I21" s="35">
        <v>401</v>
      </c>
      <c r="J21" s="35">
        <v>353</v>
      </c>
      <c r="K21" s="49">
        <v>46314.21</v>
      </c>
      <c r="L21" s="48">
        <v>5625.35</v>
      </c>
      <c r="M21" s="98">
        <v>51939.56</v>
      </c>
      <c r="N21" s="153">
        <v>3334.53</v>
      </c>
      <c r="O21" s="48">
        <v>1425.22</v>
      </c>
      <c r="P21" s="78">
        <v>4759.75</v>
      </c>
      <c r="Q21" s="102">
        <v>56699.31</v>
      </c>
      <c r="R21" s="46">
        <v>51939.56</v>
      </c>
      <c r="S21" s="48">
        <v>4414.84</v>
      </c>
      <c r="T21" s="203">
        <v>12569.39</v>
      </c>
      <c r="U21" s="46">
        <v>4759.75</v>
      </c>
      <c r="V21" s="48">
        <v>404.58</v>
      </c>
      <c r="W21" s="203">
        <v>1151.86</v>
      </c>
      <c r="X21" s="204">
        <v>56699.31</v>
      </c>
      <c r="Y21" s="251">
        <v>4819.42</v>
      </c>
      <c r="Z21" s="56">
        <v>13721.25</v>
      </c>
    </row>
    <row r="22" spans="1:26" ht="14.25">
      <c r="A22" s="10">
        <v>3</v>
      </c>
      <c r="B22" s="14" t="s">
        <v>17</v>
      </c>
      <c r="C22" s="15" t="s">
        <v>18</v>
      </c>
      <c r="D22" s="23">
        <v>3713</v>
      </c>
      <c r="E22" s="35">
        <v>44346</v>
      </c>
      <c r="F22" s="39">
        <v>44</v>
      </c>
      <c r="G22" s="35">
        <v>3415</v>
      </c>
      <c r="H22" s="35">
        <v>57</v>
      </c>
      <c r="I22" s="35">
        <v>298</v>
      </c>
      <c r="J22" s="35">
        <v>282</v>
      </c>
      <c r="K22" s="49">
        <v>89408.14</v>
      </c>
      <c r="L22" s="48">
        <v>4493.92</v>
      </c>
      <c r="M22" s="98">
        <v>93902.06</v>
      </c>
      <c r="N22" s="153">
        <v>5705.59</v>
      </c>
      <c r="O22" s="48">
        <v>1805.28</v>
      </c>
      <c r="P22" s="78">
        <v>7510.87</v>
      </c>
      <c r="Q22" s="102">
        <v>101412.93</v>
      </c>
      <c r="R22" s="46">
        <v>93902.06</v>
      </c>
      <c r="S22" s="48">
        <v>7981.68</v>
      </c>
      <c r="T22" s="203">
        <v>22724.28</v>
      </c>
      <c r="U22" s="46">
        <v>7510.87</v>
      </c>
      <c r="V22" s="48">
        <v>638.42</v>
      </c>
      <c r="W22" s="203">
        <v>1817.63</v>
      </c>
      <c r="X22" s="204">
        <v>101412.93</v>
      </c>
      <c r="Y22" s="251">
        <v>8620.1</v>
      </c>
      <c r="Z22" s="56">
        <v>24541.91</v>
      </c>
    </row>
    <row r="23" spans="1:26" ht="14.25">
      <c r="A23" s="13">
        <v>4</v>
      </c>
      <c r="B23" s="14" t="s">
        <v>17</v>
      </c>
      <c r="C23" s="15" t="s">
        <v>10</v>
      </c>
      <c r="D23" s="23">
        <v>9220</v>
      </c>
      <c r="E23" s="35">
        <v>80162</v>
      </c>
      <c r="F23" s="39">
        <v>79</v>
      </c>
      <c r="G23" s="35">
        <v>8883</v>
      </c>
      <c r="H23" s="35">
        <v>94</v>
      </c>
      <c r="I23" s="35">
        <v>337</v>
      </c>
      <c r="J23" s="35">
        <v>288</v>
      </c>
      <c r="K23" s="49">
        <v>232565.85</v>
      </c>
      <c r="L23" s="48">
        <v>4589.54</v>
      </c>
      <c r="M23" s="98">
        <v>237155.39</v>
      </c>
      <c r="N23" s="153">
        <v>14167.92</v>
      </c>
      <c r="O23" s="48">
        <v>2977.13</v>
      </c>
      <c r="P23" s="78">
        <v>17145.05</v>
      </c>
      <c r="Q23" s="102">
        <v>254300.44</v>
      </c>
      <c r="R23" s="46">
        <v>237155.39</v>
      </c>
      <c r="S23" s="48">
        <v>20158.23</v>
      </c>
      <c r="T23" s="203">
        <v>57391.62</v>
      </c>
      <c r="U23" s="46">
        <v>17145.05</v>
      </c>
      <c r="V23" s="48">
        <v>1457.33</v>
      </c>
      <c r="W23" s="203">
        <v>4149.1</v>
      </c>
      <c r="X23" s="204">
        <v>254300.44</v>
      </c>
      <c r="Y23" s="251">
        <v>21615.56</v>
      </c>
      <c r="Z23" s="56">
        <v>61540.72</v>
      </c>
    </row>
    <row r="24" spans="1:26" ht="14.25">
      <c r="A24" s="10">
        <v>5</v>
      </c>
      <c r="B24" s="14" t="s">
        <v>17</v>
      </c>
      <c r="C24" s="15" t="s">
        <v>19</v>
      </c>
      <c r="D24" s="23">
        <v>4251</v>
      </c>
      <c r="E24" s="35">
        <v>40949</v>
      </c>
      <c r="F24" s="39">
        <v>43</v>
      </c>
      <c r="G24" s="35">
        <v>3928</v>
      </c>
      <c r="H24" s="35">
        <v>55</v>
      </c>
      <c r="I24" s="35">
        <v>323</v>
      </c>
      <c r="J24" s="35">
        <v>284</v>
      </c>
      <c r="K24" s="49">
        <v>102838.96</v>
      </c>
      <c r="L24" s="48">
        <v>4525.78</v>
      </c>
      <c r="M24" s="98">
        <v>107364.74</v>
      </c>
      <c r="N24" s="153">
        <v>6532.3</v>
      </c>
      <c r="O24" s="48">
        <v>1741.94</v>
      </c>
      <c r="P24" s="78">
        <v>8274.24</v>
      </c>
      <c r="Q24" s="102">
        <v>115638.98</v>
      </c>
      <c r="R24" s="46">
        <v>107364.74</v>
      </c>
      <c r="S24" s="48">
        <v>9126.02</v>
      </c>
      <c r="T24" s="203">
        <v>25982.27</v>
      </c>
      <c r="U24" s="46">
        <v>8274.24</v>
      </c>
      <c r="V24" s="48">
        <v>703.31</v>
      </c>
      <c r="W24" s="203">
        <v>2002.37</v>
      </c>
      <c r="X24" s="204">
        <v>115638.98</v>
      </c>
      <c r="Y24" s="251">
        <v>9829.33</v>
      </c>
      <c r="Z24" s="56">
        <v>27984.64</v>
      </c>
    </row>
    <row r="25" spans="1:26" ht="14.25">
      <c r="A25" s="13">
        <v>6</v>
      </c>
      <c r="B25" s="14" t="s">
        <v>17</v>
      </c>
      <c r="C25" s="15" t="s">
        <v>11</v>
      </c>
      <c r="D25" s="23">
        <v>3763</v>
      </c>
      <c r="E25" s="35">
        <v>31180</v>
      </c>
      <c r="F25" s="39">
        <v>30</v>
      </c>
      <c r="G25" s="35">
        <v>3617</v>
      </c>
      <c r="H25" s="35">
        <v>36</v>
      </c>
      <c r="I25" s="35">
        <v>146</v>
      </c>
      <c r="J25" s="35">
        <v>142</v>
      </c>
      <c r="K25" s="49">
        <v>94696.66</v>
      </c>
      <c r="L25" s="48">
        <v>2262.89</v>
      </c>
      <c r="M25" s="98">
        <v>96959.55</v>
      </c>
      <c r="N25" s="153">
        <v>5782.42</v>
      </c>
      <c r="O25" s="48">
        <v>1140.18</v>
      </c>
      <c r="P25" s="78">
        <v>6922.6</v>
      </c>
      <c r="Q25" s="102">
        <v>103882.15</v>
      </c>
      <c r="R25" s="46">
        <v>96959.55</v>
      </c>
      <c r="S25" s="48">
        <v>8241.57</v>
      </c>
      <c r="T25" s="203">
        <v>23464.22</v>
      </c>
      <c r="U25" s="46">
        <v>6922.6</v>
      </c>
      <c r="V25" s="48">
        <v>588.42</v>
      </c>
      <c r="W25" s="203">
        <v>1675.27</v>
      </c>
      <c r="X25" s="204">
        <v>103882.15</v>
      </c>
      <c r="Y25" s="251">
        <v>8829.99</v>
      </c>
      <c r="Z25" s="56">
        <v>25139.49</v>
      </c>
    </row>
    <row r="26" spans="1:26" ht="14.25">
      <c r="A26" s="10">
        <v>7</v>
      </c>
      <c r="B26" s="14" t="s">
        <v>17</v>
      </c>
      <c r="C26" s="15" t="s">
        <v>12</v>
      </c>
      <c r="D26" s="23">
        <v>3343</v>
      </c>
      <c r="E26" s="35">
        <v>37666</v>
      </c>
      <c r="F26" s="39">
        <v>36</v>
      </c>
      <c r="G26" s="35">
        <v>3061</v>
      </c>
      <c r="H26" s="35">
        <v>47</v>
      </c>
      <c r="I26" s="35">
        <v>282</v>
      </c>
      <c r="J26" s="35">
        <v>263</v>
      </c>
      <c r="K26" s="49">
        <v>80140.05</v>
      </c>
      <c r="L26" s="48">
        <v>4191.15</v>
      </c>
      <c r="M26" s="98">
        <v>84331.2</v>
      </c>
      <c r="N26" s="153">
        <v>5137.02</v>
      </c>
      <c r="O26" s="48">
        <v>1488.57</v>
      </c>
      <c r="P26" s="78">
        <v>6625.59</v>
      </c>
      <c r="Q26" s="102">
        <v>90956.79</v>
      </c>
      <c r="R26" s="46">
        <v>84331.2</v>
      </c>
      <c r="S26" s="48">
        <v>7168.18</v>
      </c>
      <c r="T26" s="203">
        <v>20408.16</v>
      </c>
      <c r="U26" s="46">
        <v>6625.59</v>
      </c>
      <c r="V26" s="48">
        <v>563.18</v>
      </c>
      <c r="W26" s="203">
        <v>1603.39</v>
      </c>
      <c r="X26" s="204">
        <v>90956.79</v>
      </c>
      <c r="Y26" s="251">
        <v>7731.36</v>
      </c>
      <c r="Z26" s="56">
        <v>22011.55</v>
      </c>
    </row>
    <row r="27" spans="1:26" ht="14.25">
      <c r="A27" s="13">
        <v>8</v>
      </c>
      <c r="B27" s="14" t="s">
        <v>17</v>
      </c>
      <c r="C27" s="15" t="s">
        <v>20</v>
      </c>
      <c r="D27" s="23">
        <v>7126</v>
      </c>
      <c r="E27" s="35">
        <v>55242</v>
      </c>
      <c r="F27" s="39">
        <v>62</v>
      </c>
      <c r="G27" s="35">
        <v>6918</v>
      </c>
      <c r="H27" s="35">
        <v>70</v>
      </c>
      <c r="I27" s="35">
        <v>208</v>
      </c>
      <c r="J27" s="35">
        <v>171</v>
      </c>
      <c r="K27" s="49">
        <v>181120.19</v>
      </c>
      <c r="L27" s="48">
        <v>2725.03</v>
      </c>
      <c r="M27" s="98">
        <v>183845.22</v>
      </c>
      <c r="N27" s="153">
        <v>10950.18</v>
      </c>
      <c r="O27" s="48">
        <v>2217.01</v>
      </c>
      <c r="P27" s="78">
        <v>13167.19</v>
      </c>
      <c r="Q27" s="102">
        <v>197012.41</v>
      </c>
      <c r="R27" s="46">
        <v>183845.22</v>
      </c>
      <c r="S27" s="48">
        <v>15626.77</v>
      </c>
      <c r="T27" s="203">
        <v>44490.57</v>
      </c>
      <c r="U27" s="46">
        <v>13167.19</v>
      </c>
      <c r="V27" s="48">
        <v>1119.21</v>
      </c>
      <c r="W27" s="203">
        <v>3186.46</v>
      </c>
      <c r="X27" s="204">
        <v>197012.41</v>
      </c>
      <c r="Y27" s="251">
        <v>16745.98</v>
      </c>
      <c r="Z27" s="56">
        <v>47677.03</v>
      </c>
    </row>
    <row r="28" spans="1:26" ht="14.25">
      <c r="A28" s="13">
        <v>9</v>
      </c>
      <c r="B28" s="14" t="s">
        <v>17</v>
      </c>
      <c r="C28" s="15" t="s">
        <v>13</v>
      </c>
      <c r="D28" s="23">
        <v>3195</v>
      </c>
      <c r="E28" s="35">
        <v>34019</v>
      </c>
      <c r="F28" s="39">
        <v>36</v>
      </c>
      <c r="G28" s="35">
        <v>2999</v>
      </c>
      <c r="H28" s="35">
        <v>42</v>
      </c>
      <c r="I28" s="35">
        <v>196</v>
      </c>
      <c r="J28" s="35">
        <v>196</v>
      </c>
      <c r="K28" s="49">
        <v>78516.82</v>
      </c>
      <c r="L28" s="48">
        <v>3123.42</v>
      </c>
      <c r="M28" s="98">
        <v>81640.24</v>
      </c>
      <c r="N28" s="153">
        <v>4909.6</v>
      </c>
      <c r="O28" s="48">
        <v>1330.21</v>
      </c>
      <c r="P28" s="78">
        <v>6239.81</v>
      </c>
      <c r="Q28" s="102">
        <v>87880.05</v>
      </c>
      <c r="R28" s="46">
        <v>81640.24</v>
      </c>
      <c r="S28" s="48">
        <v>6939.44</v>
      </c>
      <c r="T28" s="203">
        <v>19756.92</v>
      </c>
      <c r="U28" s="46">
        <v>6239.81</v>
      </c>
      <c r="V28" s="48">
        <v>530.38</v>
      </c>
      <c r="W28" s="203">
        <v>1510.03</v>
      </c>
      <c r="X28" s="204">
        <v>87880.05</v>
      </c>
      <c r="Y28" s="251">
        <v>7469.82</v>
      </c>
      <c r="Z28" s="56">
        <v>21266.95</v>
      </c>
    </row>
    <row r="29" spans="1:26" ht="15" thickBot="1">
      <c r="A29" s="16"/>
      <c r="B29" s="17"/>
      <c r="C29" s="18"/>
      <c r="D29" s="6"/>
      <c r="E29" s="36"/>
      <c r="F29" s="38"/>
      <c r="G29" s="44"/>
      <c r="H29" s="44"/>
      <c r="I29" s="44"/>
      <c r="J29" s="44"/>
      <c r="K29" s="87"/>
      <c r="L29" s="50"/>
      <c r="M29" s="99"/>
      <c r="N29" s="8"/>
      <c r="O29" s="8"/>
      <c r="P29" s="8"/>
      <c r="Q29" s="103"/>
      <c r="R29" s="7"/>
      <c r="S29" s="38"/>
      <c r="T29" s="26"/>
      <c r="U29" s="7"/>
      <c r="V29" s="38"/>
      <c r="W29" s="26"/>
      <c r="X29" s="201"/>
      <c r="Y29" s="38"/>
      <c r="Z29" s="26"/>
    </row>
    <row r="30" spans="1:26" ht="15" thickBot="1">
      <c r="A30" s="19"/>
      <c r="B30" s="20"/>
      <c r="C30" s="21" t="s">
        <v>3</v>
      </c>
      <c r="D30" s="24">
        <f aca="true" t="shared" si="0" ref="D30:M30">SUM(D20:D28)</f>
        <v>46498</v>
      </c>
      <c r="E30" s="37">
        <f t="shared" si="0"/>
        <v>448013</v>
      </c>
      <c r="F30" s="40">
        <f t="shared" si="0"/>
        <v>460</v>
      </c>
      <c r="G30" s="40">
        <f t="shared" si="0"/>
        <v>43861</v>
      </c>
      <c r="H30" s="40">
        <f t="shared" si="0"/>
        <v>564</v>
      </c>
      <c r="I30" s="40">
        <f t="shared" si="0"/>
        <v>2637</v>
      </c>
      <c r="J30" s="40">
        <f t="shared" si="0"/>
        <v>2402</v>
      </c>
      <c r="K30" s="53">
        <f t="shared" si="0"/>
        <v>1148325.0100000002</v>
      </c>
      <c r="L30" s="54">
        <f t="shared" si="0"/>
        <v>38277.979999999996</v>
      </c>
      <c r="M30" s="55">
        <f t="shared" si="0"/>
        <v>1186602.99</v>
      </c>
      <c r="N30" s="51">
        <f aca="true" t="shared" si="1" ref="N30:Z30">SUM(N20:N28)</f>
        <v>71451.20000000001</v>
      </c>
      <c r="O30" s="41">
        <f t="shared" si="1"/>
        <v>17862.79</v>
      </c>
      <c r="P30" s="41">
        <f t="shared" si="1"/>
        <v>89313.98999999999</v>
      </c>
      <c r="Q30" s="41">
        <f t="shared" si="1"/>
        <v>1275916.98</v>
      </c>
      <c r="R30" s="53">
        <f t="shared" si="1"/>
        <v>1186602.99</v>
      </c>
      <c r="S30" s="54">
        <f t="shared" si="1"/>
        <v>100861.26</v>
      </c>
      <c r="T30" s="55">
        <f t="shared" si="1"/>
        <v>287157.94999999995</v>
      </c>
      <c r="U30" s="53">
        <f t="shared" si="1"/>
        <v>89313.98999999999</v>
      </c>
      <c r="V30" s="54">
        <f t="shared" si="1"/>
        <v>7591.6900000000005</v>
      </c>
      <c r="W30" s="54">
        <f t="shared" si="1"/>
        <v>21613.979999999996</v>
      </c>
      <c r="X30" s="202">
        <f t="shared" si="1"/>
        <v>1275916.98</v>
      </c>
      <c r="Y30" s="54">
        <f t="shared" si="1"/>
        <v>108452.95000000001</v>
      </c>
      <c r="Z30" s="55">
        <f t="shared" si="1"/>
        <v>308771.93</v>
      </c>
    </row>
    <row r="32" spans="3:25" ht="14.25">
      <c r="C32" s="64"/>
      <c r="F32" s="28"/>
      <c r="G32" s="28"/>
      <c r="H32" s="28"/>
      <c r="I32" s="28"/>
      <c r="J32" s="28"/>
      <c r="K32" s="42"/>
      <c r="L32" s="42"/>
      <c r="M32" s="164"/>
      <c r="N32" s="160"/>
      <c r="O32" s="160"/>
      <c r="P32" s="165"/>
      <c r="Q32" s="166"/>
      <c r="X32" s="160"/>
      <c r="Y32" s="160"/>
    </row>
    <row r="33" spans="4:5" ht="12.75">
      <c r="D33" s="22"/>
      <c r="E33" s="22"/>
    </row>
    <row r="34" spans="17:25" ht="12.75">
      <c r="Q34" s="160"/>
      <c r="X34" s="42"/>
      <c r="Y34" s="42"/>
    </row>
    <row r="35" ht="12.75">
      <c r="Q35" s="160"/>
    </row>
  </sheetData>
  <mergeCells count="26">
    <mergeCell ref="R16:T16"/>
    <mergeCell ref="U16:W16"/>
    <mergeCell ref="A1:Z1"/>
    <mergeCell ref="A2:Z2"/>
    <mergeCell ref="A3:Z3"/>
    <mergeCell ref="A4:Z4"/>
    <mergeCell ref="X16:Z16"/>
    <mergeCell ref="A15:A17"/>
    <mergeCell ref="N16:P16"/>
    <mergeCell ref="K15:Q15"/>
    <mergeCell ref="B15:B17"/>
    <mergeCell ref="C15:C17"/>
    <mergeCell ref="K16:M16"/>
    <mergeCell ref="D16:D17"/>
    <mergeCell ref="F15:G16"/>
    <mergeCell ref="J15:J17"/>
    <mergeCell ref="A11:Z11"/>
    <mergeCell ref="A12:Z12"/>
    <mergeCell ref="A5:Z5"/>
    <mergeCell ref="R15:Z15"/>
    <mergeCell ref="A8:Z8"/>
    <mergeCell ref="A10:Z10"/>
    <mergeCell ref="A9:Z9"/>
    <mergeCell ref="I15:I17"/>
    <mergeCell ref="H15:H17"/>
    <mergeCell ref="E16:E17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landscape" pageOrder="overThenDown" paperSize="8" scale="63" r:id="rId1"/>
  <headerFooter alignWithMargins="0">
    <oddHeader>&amp;R&amp;"Arial,Grassetto"&amp;14
</oddHeader>
    <oddFooter>&amp;L&amp;F/&amp;A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areafinanziaria</cp:lastModifiedBy>
  <cp:lastPrinted>2006-03-01T08:11:24Z</cp:lastPrinted>
  <dcterms:created xsi:type="dcterms:W3CDTF">1996-11-05T10:16:36Z</dcterms:created>
  <dcterms:modified xsi:type="dcterms:W3CDTF">2006-03-13T08:27:43Z</dcterms:modified>
  <cp:category/>
  <cp:version/>
  <cp:contentType/>
  <cp:contentStatus/>
</cp:coreProperties>
</file>