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2120" windowHeight="8028" tabRatio="796" activeTab="0"/>
  </bookViews>
  <sheets>
    <sheet name="piano di riparto" sheetId="1" r:id="rId1"/>
    <sheet name="per decreto" sheetId="2" r:id="rId2"/>
  </sheets>
  <definedNames>
    <definedName name="_xlnm.Print_Area" localSheetId="1">'per decreto'!$A$7:$D$29</definedName>
    <definedName name="_xlnm.Print_Area" localSheetId="0">'piano di riparto'!$A$4:$N$40</definedName>
  </definedNames>
  <calcPr fullCalcOnLoad="1"/>
</workbook>
</file>

<file path=xl/sharedStrings.xml><?xml version="1.0" encoding="utf-8"?>
<sst xmlns="http://schemas.openxmlformats.org/spreadsheetml/2006/main" count="84" uniqueCount="53">
  <si>
    <t>N°</t>
  </si>
  <si>
    <t>UFFICI</t>
  </si>
  <si>
    <t>SEDE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</si>
  <si>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</si>
  <si>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</si>
  <si>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</si>
  <si>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</si>
  <si>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</si>
  <si>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</si>
  <si>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</si>
  <si>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</si>
  <si>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</si>
  <si>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TOTALE</t>
  </si>
  <si>
    <t xml:space="preserve"> </t>
  </si>
  <si>
    <t>UFFICIO SCOLASTICO REGIONALE PER L'EMILIA ROMAGNA</t>
  </si>
  <si>
    <t>Direzione Generale</t>
  </si>
  <si>
    <t>Ufficio XII - Area Amministrazione e Gestione delle Risorse finanziarie</t>
  </si>
  <si>
    <t>Centro Servizi Amministrativi</t>
  </si>
  <si>
    <t>Anno Scolastico 2002/2003 - E.F. 2002</t>
  </si>
  <si>
    <t>DATI DI BASE PER IL RIPARTO</t>
  </si>
  <si>
    <t>ATA</t>
  </si>
  <si>
    <t>IMPORTO ASSEGNATO</t>
  </si>
  <si>
    <t>CAP. 2893 - "Spese per la formazione, l'aggiornamento ed il perfezionamento ecc."</t>
  </si>
  <si>
    <t xml:space="preserve">Cap. 2893 - Direttiva n. 36 del 7.4.2003 - Formazione e aggiornamento del personale della scuola - E.F. 2003 </t>
  </si>
  <si>
    <t>Totale disponibilità</t>
  </si>
  <si>
    <t>Disponibilità cap. 2893:</t>
  </si>
  <si>
    <t>Disponibilità per riparto</t>
  </si>
  <si>
    <t>Finanziamento alle scuole (80%)</t>
  </si>
  <si>
    <t>fino a 40 docenti</t>
  </si>
  <si>
    <t>docenti</t>
  </si>
  <si>
    <t>totale</t>
  </si>
  <si>
    <t>da 41 a 80 docenti</t>
  </si>
  <si>
    <t>oltre 80 docenti</t>
  </si>
  <si>
    <t>FONDI ASSEGNATI AI C.S.A. PER LE ISTITUZIONI SCOLASTICHE (1.213.571,20)</t>
  </si>
  <si>
    <t>per scuola con docenti&lt;40</t>
  </si>
  <si>
    <t>per scuola con docenti tra 41 e 80</t>
  </si>
  <si>
    <t>in proporzione al personale in servizio</t>
  </si>
  <si>
    <t>Quota scuole media inferiore e superiore (escluso comprensivi)</t>
  </si>
  <si>
    <t>+Integrazione da cap. 1751:</t>
  </si>
  <si>
    <t>-Quota per formazione dirigenti scolastici:</t>
  </si>
  <si>
    <t>Quota per iniziative di carattere provinciale e regionale (20%)</t>
  </si>
  <si>
    <t>Quota direzioni didattiche ed istituti comprensivi</t>
  </si>
  <si>
    <t>TOTALE ASSEGNATO</t>
  </si>
  <si>
    <t>Cod.</t>
  </si>
  <si>
    <t>UFFICIO</t>
  </si>
  <si>
    <t>N° DIREZIONI DIDATTICHE ED ISTITUTI COMPRENSIVI</t>
  </si>
  <si>
    <t xml:space="preserve">N° PERSONALE IN SERVIZIO NELLE SCUOLE MEDIE INFERIORI (escluso ist.comprensivi) E NELLE SCUOLE MEDIE SUPERIORI </t>
  </si>
  <si>
    <t>a</t>
  </si>
  <si>
    <t>b</t>
  </si>
  <si>
    <t>c</t>
  </si>
  <si>
    <t>d</t>
  </si>
  <si>
    <t>e=a+b+c+d</t>
  </si>
  <si>
    <t>per scuola con docenti&gt;80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</si>
</sst>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"/>
    <numFmt numFmtId="174" formatCode="0.000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_-* #,##0.000_-;\-* #,##0.000_-;_-* &quot;-&quot;??_-;_-@_-"/>
    <numFmt numFmtId="182" formatCode="_-* #,##0.0000_-;\-* #,##0.0000_-;_-* &quot;-&quot;??_-;_-@_-"/>
    <numFmt numFmtId="183" formatCode="#,##0.00_ ;[Red]\-#,##0.00\ "/>
    <numFmt numFmtId="184" formatCode="0.0000000000"/>
    <numFmt numFmtId="185" formatCode="0.00000000000"/>
    <numFmt numFmtId="186" formatCode="0.000000000000"/>
    <numFmt numFmtId="187" formatCode="0.0000000000000"/>
    <numFmt numFmtId="188" formatCode="0;[Red]0"/>
    <numFmt numFmtId="189" formatCode="_-* #,##0.00000_-;\-* #,##0.00000_-;_-* &quot;-&quot;??_-;_-@_-"/>
    <numFmt numFmtId="190" formatCode="_-* #,##0.000_-;\-* #,##0.000_-;_-* &quot;-&quot;???_-;_-@_-"/>
    <numFmt numFmtId="191" formatCode="&quot;€&quot;\ #,##0.0;[Red]\-&quot;€&quot;\ #,##0.0"/>
    <numFmt numFmtId="192" formatCode="_-* #,##0.0_-;\-* #,##0.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71" fontId="1" fillId="0" borderId="0" xfId="16" applyNumberFormat="1" applyFont="1" applyAlignment="1">
      <alignment/>
    </xf>
    <xf numFmtId="0" fontId="0" fillId="0" borderId="0" xfId="0" applyAlignment="1">
      <alignment horizontal="right"/>
    </xf>
    <xf numFmtId="41" fontId="2" fillId="0" borderId="21" xfId="16" applyFont="1" applyBorder="1" applyAlignment="1">
      <alignment/>
    </xf>
    <xf numFmtId="43" fontId="1" fillId="0" borderId="0" xfId="15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1" fontId="3" fillId="0" borderId="24" xfId="16" applyNumberFormat="1" applyFont="1" applyBorder="1" applyAlignment="1">
      <alignment/>
    </xf>
    <xf numFmtId="0" fontId="0" fillId="0" borderId="6" xfId="0" applyBorder="1" applyAlignment="1">
      <alignment/>
    </xf>
    <xf numFmtId="43" fontId="1" fillId="0" borderId="0" xfId="15" applyFont="1" applyAlignment="1">
      <alignment horizontal="right"/>
    </xf>
    <xf numFmtId="0" fontId="0" fillId="0" borderId="0" xfId="0" applyBorder="1" applyAlignment="1">
      <alignment/>
    </xf>
    <xf numFmtId="9" fontId="0" fillId="0" borderId="0" xfId="17" applyAlignment="1">
      <alignment horizontal="center"/>
    </xf>
    <xf numFmtId="0" fontId="0" fillId="0" borderId="0" xfId="0" applyAlignment="1">
      <alignment horizontal="left"/>
    </xf>
    <xf numFmtId="43" fontId="0" fillId="0" borderId="0" xfId="15" applyAlignment="1">
      <alignment horizontal="left"/>
    </xf>
    <xf numFmtId="43" fontId="0" fillId="0" borderId="0" xfId="15" applyFont="1" applyAlignment="1">
      <alignment horizontal="left"/>
    </xf>
    <xf numFmtId="0" fontId="2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1" fontId="2" fillId="0" borderId="10" xfId="16" applyNumberFormat="1" applyFont="1" applyBorder="1" applyAlignment="1">
      <alignment/>
    </xf>
    <xf numFmtId="171" fontId="2" fillId="0" borderId="27" xfId="16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171" fontId="2" fillId="0" borderId="28" xfId="16" applyNumberFormat="1" applyFont="1" applyBorder="1" applyAlignment="1">
      <alignment/>
    </xf>
    <xf numFmtId="171" fontId="2" fillId="0" borderId="29" xfId="16" applyNumberFormat="1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/>
    </xf>
    <xf numFmtId="41" fontId="2" fillId="0" borderId="11" xfId="16" applyFont="1" applyBorder="1" applyAlignment="1">
      <alignment/>
    </xf>
    <xf numFmtId="41" fontId="2" fillId="0" borderId="32" xfId="16" applyFont="1" applyFill="1" applyBorder="1" applyAlignment="1">
      <alignment/>
    </xf>
    <xf numFmtId="41" fontId="2" fillId="0" borderId="33" xfId="16" applyFont="1" applyBorder="1" applyAlignment="1">
      <alignment/>
    </xf>
    <xf numFmtId="41" fontId="2" fillId="0" borderId="34" xfId="16" applyFont="1" applyBorder="1" applyAlignment="1">
      <alignment/>
    </xf>
    <xf numFmtId="0" fontId="1" fillId="0" borderId="0" xfId="0" applyFont="1" applyAlignment="1">
      <alignment horizontal="left"/>
    </xf>
    <xf numFmtId="41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41" fontId="3" fillId="0" borderId="37" xfId="16" applyFont="1" applyBorder="1" applyAlignment="1">
      <alignment/>
    </xf>
    <xf numFmtId="43" fontId="3" fillId="0" borderId="38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41" fontId="2" fillId="0" borderId="10" xfId="16" applyFont="1" applyBorder="1" applyAlignment="1">
      <alignment/>
    </xf>
    <xf numFmtId="41" fontId="2" fillId="0" borderId="12" xfId="16" applyFont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3" fontId="3" fillId="0" borderId="39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25" xfId="15" applyFont="1" applyBorder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15" applyFont="1" applyBorder="1" applyAlignment="1">
      <alignment horizontal="center"/>
    </xf>
    <xf numFmtId="43" fontId="1" fillId="0" borderId="25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 horizontal="center"/>
    </xf>
    <xf numFmtId="9" fontId="0" fillId="0" borderId="0" xfId="17" applyFont="1" applyAlignment="1">
      <alignment horizontal="left"/>
    </xf>
    <xf numFmtId="0" fontId="0" fillId="0" borderId="7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41" fontId="3" fillId="0" borderId="40" xfId="16" applyFont="1" applyBorder="1" applyAlignment="1">
      <alignment/>
    </xf>
    <xf numFmtId="41" fontId="3" fillId="0" borderId="27" xfId="16" applyFont="1" applyBorder="1" applyAlignment="1">
      <alignment/>
    </xf>
    <xf numFmtId="41" fontId="3" fillId="0" borderId="34" xfId="16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 wrapText="1"/>
    </xf>
    <xf numFmtId="167" fontId="0" fillId="0" borderId="42" xfId="0" applyNumberFormat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1" fontId="2" fillId="0" borderId="35" xfId="16" applyFont="1" applyBorder="1" applyAlignment="1">
      <alignment/>
    </xf>
    <xf numFmtId="41" fontId="2" fillId="0" borderId="43" xfId="16" applyFont="1" applyFill="1" applyBorder="1" applyAlignment="1">
      <alignment/>
    </xf>
    <xf numFmtId="41" fontId="2" fillId="0" borderId="43" xfId="16" applyFont="1" applyBorder="1" applyAlignment="1">
      <alignment/>
    </xf>
    <xf numFmtId="171" fontId="2" fillId="0" borderId="35" xfId="16" applyNumberFormat="1" applyFont="1" applyBorder="1" applyAlignment="1">
      <alignment/>
    </xf>
    <xf numFmtId="171" fontId="2" fillId="0" borderId="40" xfId="16" applyNumberFormat="1" applyFont="1" applyBorder="1" applyAlignment="1">
      <alignment/>
    </xf>
    <xf numFmtId="43" fontId="3" fillId="0" borderId="38" xfId="15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43" fontId="2" fillId="0" borderId="28" xfId="15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85725</xdr:rowOff>
    </xdr:from>
    <xdr:to>
      <xdr:col>8</xdr:col>
      <xdr:colOff>752475</xdr:colOff>
      <xdr:row>16</xdr:row>
      <xdr:rowOff>85725</xdr:rowOff>
    </xdr:to>
    <xdr:sp>
      <xdr:nvSpPr>
        <xdr:cNvPr id="1" name="Line 5"/>
        <xdr:cNvSpPr>
          <a:spLocks/>
        </xdr:cNvSpPr>
      </xdr:nvSpPr>
      <xdr:spPr>
        <a:xfrm>
          <a:off x="7362825" y="28956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857250</xdr:colOff>
      <xdr:row>15</xdr:row>
      <xdr:rowOff>9525</xdr:rowOff>
    </xdr:from>
    <xdr:to>
      <xdr:col>9</xdr:col>
      <xdr:colOff>66675</xdr:colOff>
      <xdr:row>18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8220075" y="2657475"/>
          <a:ext cx="666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F52">
      <selection activeCell="M34" sqref="M34"/>
    </sheetView>
  </sheetViews>
  <sheetFormatPr defaultColWidth="9.140625" defaultRowHeight="12.75"/>
  <cols>
    <col min="1" max="1" width="6.140625" style="0" bestFit="1" customWidth="1"/>
    <col min="2" max="2" width="29.8515625" style="0" bestFit="1" customWidth="1"/>
    <col min="3" max="3" width="15.421875" style="0" bestFit="1" customWidth="1"/>
    <col min="4" max="6" width="10.7109375" style="0" customWidth="1"/>
    <col min="7" max="7" width="13.7109375" style="0" customWidth="1"/>
    <col min="8" max="8" width="13.140625" style="0" customWidth="1"/>
    <col min="9" max="9" width="12.8515625" style="0" bestFit="1" customWidth="1"/>
    <col min="10" max="10" width="13.140625" style="0" bestFit="1" customWidth="1"/>
    <col min="11" max="11" width="16.421875" style="0" customWidth="1"/>
    <col min="12" max="12" width="14.140625" style="0" bestFit="1" customWidth="1"/>
    <col min="13" max="13" width="19.421875" style="0" customWidth="1"/>
    <col min="14" max="14" width="18.00390625" style="0" customWidth="1"/>
    <col min="16" max="16" width="16.00390625" style="0" bestFit="1" customWidth="1"/>
  </cols>
  <sheetData>
    <row r="1" spans="10:13" ht="12.75">
      <c r="J1" s="33"/>
      <c r="K1" s="33"/>
      <c r="M1" s="33"/>
    </row>
    <row r="2" spans="10:13" ht="12.75">
      <c r="J2" s="32"/>
      <c r="K2" s="31"/>
      <c r="M2" s="32"/>
    </row>
    <row r="3" ht="12.75">
      <c r="A3" t="s">
        <v>13</v>
      </c>
    </row>
    <row r="4" spans="1:14" ht="21">
      <c r="A4" s="126" t="s">
        <v>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25" customFormat="1" ht="15">
      <c r="A5" s="136" t="s">
        <v>15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25" customFormat="1" ht="15">
      <c r="A6" s="137" t="s">
        <v>16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s="25" customFormat="1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108"/>
      <c r="N7" s="58"/>
    </row>
    <row r="8" spans="1:12" s="25" customFormat="1" ht="15">
      <c r="A8"/>
      <c r="B8"/>
      <c r="C8"/>
      <c r="D8"/>
      <c r="E8"/>
      <c r="F8"/>
      <c r="G8"/>
      <c r="H8"/>
      <c r="I8"/>
      <c r="J8"/>
      <c r="K8"/>
      <c r="L8"/>
    </row>
    <row r="9" spans="1:14" ht="12.75">
      <c r="A9" s="138" t="s">
        <v>23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109"/>
      <c r="M11" s="78"/>
      <c r="N11" s="78"/>
    </row>
    <row r="12" spans="1:14" ht="12.75">
      <c r="A12" s="78"/>
      <c r="B12" s="78"/>
      <c r="C12" s="78"/>
      <c r="D12" s="78"/>
      <c r="E12" s="81" t="s">
        <v>25</v>
      </c>
      <c r="G12" s="78"/>
      <c r="H12" s="79">
        <v>1480730</v>
      </c>
      <c r="I12" s="78"/>
      <c r="J12" s="78"/>
      <c r="K12" s="38"/>
      <c r="L12" s="38"/>
      <c r="N12" s="78"/>
    </row>
    <row r="13" spans="2:11" ht="12.75">
      <c r="B13" s="43"/>
      <c r="E13" s="117" t="s">
        <v>38</v>
      </c>
      <c r="G13" s="1"/>
      <c r="H13" s="79">
        <v>98647</v>
      </c>
      <c r="I13" s="48"/>
      <c r="J13" s="38"/>
      <c r="K13" s="38"/>
    </row>
    <row r="14" spans="2:11" ht="12.75">
      <c r="B14" s="43"/>
      <c r="E14" s="85" t="s">
        <v>24</v>
      </c>
      <c r="G14" s="1"/>
      <c r="H14" s="80">
        <f>H12+H13</f>
        <v>1579377</v>
      </c>
      <c r="I14" s="48"/>
      <c r="J14" s="38"/>
      <c r="K14" s="38"/>
    </row>
    <row r="15" spans="2:11" ht="12.75">
      <c r="B15" s="43"/>
      <c r="E15" s="1"/>
      <c r="G15" s="1"/>
      <c r="H15" s="84"/>
      <c r="I15" s="48"/>
      <c r="J15" s="38"/>
      <c r="K15" s="38"/>
    </row>
    <row r="16" spans="2:12" ht="12.75">
      <c r="B16" s="43"/>
      <c r="E16" s="110" t="s">
        <v>39</v>
      </c>
      <c r="G16" s="1"/>
      <c r="H16" s="82">
        <v>62413</v>
      </c>
      <c r="I16" s="48"/>
      <c r="J16" s="32">
        <f>ROUND(H17*80%,2)</f>
        <v>1213571.2</v>
      </c>
      <c r="K16" s="87" t="s">
        <v>27</v>
      </c>
      <c r="L16" s="46"/>
    </row>
    <row r="17" spans="2:12" ht="12.75">
      <c r="B17" s="43"/>
      <c r="E17" s="1" t="s">
        <v>26</v>
      </c>
      <c r="F17" s="65"/>
      <c r="G17" s="1"/>
      <c r="H17" s="83">
        <f>H14-H16</f>
        <v>1516964</v>
      </c>
      <c r="I17" s="48"/>
      <c r="J17" s="32"/>
      <c r="K17" s="45"/>
      <c r="L17" s="47"/>
    </row>
    <row r="18" spans="5:12" ht="12.75">
      <c r="E18" s="32"/>
      <c r="J18" s="32">
        <f>H17-J16</f>
        <v>303392.80000000005</v>
      </c>
      <c r="K18" s="87" t="s">
        <v>40</v>
      </c>
      <c r="L18" s="47"/>
    </row>
    <row r="19" spans="11:12" ht="12.75">
      <c r="K19" s="86"/>
      <c r="L19" s="47"/>
    </row>
    <row r="22" ht="12.75">
      <c r="J22" s="32"/>
    </row>
    <row r="23" spans="11:12" ht="13.5" thickBot="1">
      <c r="K23" s="1"/>
      <c r="L23" s="35"/>
    </row>
    <row r="24" spans="1:14" ht="28.5" customHeight="1" thickBot="1">
      <c r="A24" s="133" t="s">
        <v>43</v>
      </c>
      <c r="B24" s="130" t="s">
        <v>44</v>
      </c>
      <c r="C24" s="127" t="s">
        <v>2</v>
      </c>
      <c r="D24" s="150" t="s">
        <v>19</v>
      </c>
      <c r="E24" s="151"/>
      <c r="F24" s="151"/>
      <c r="G24" s="151"/>
      <c r="H24" s="151"/>
      <c r="I24" s="152"/>
      <c r="J24" s="153" t="s">
        <v>33</v>
      </c>
      <c r="K24" s="154"/>
      <c r="L24" s="154"/>
      <c r="M24" s="154"/>
      <c r="N24" s="155"/>
    </row>
    <row r="25" spans="1:14" s="14" customFormat="1" ht="50.25" customHeight="1">
      <c r="A25" s="134"/>
      <c r="B25" s="131"/>
      <c r="C25" s="128"/>
      <c r="D25" s="139" t="s">
        <v>45</v>
      </c>
      <c r="E25" s="140"/>
      <c r="F25" s="141"/>
      <c r="G25" s="147" t="s">
        <v>46</v>
      </c>
      <c r="H25" s="148"/>
      <c r="I25" s="149"/>
      <c r="J25" s="142" t="s">
        <v>41</v>
      </c>
      <c r="K25" s="143"/>
      <c r="L25" s="144"/>
      <c r="M25" s="124" t="s">
        <v>37</v>
      </c>
      <c r="N25" s="156" t="s">
        <v>42</v>
      </c>
    </row>
    <row r="26" spans="1:14" s="14" customFormat="1" ht="15">
      <c r="A26" s="134"/>
      <c r="B26" s="131"/>
      <c r="C26" s="128"/>
      <c r="D26" s="97"/>
      <c r="E26" s="98"/>
      <c r="F26" s="99"/>
      <c r="G26" s="97"/>
      <c r="H26" s="98"/>
      <c r="I26" s="99"/>
      <c r="J26" s="100">
        <v>1500</v>
      </c>
      <c r="K26" s="101">
        <v>2500</v>
      </c>
      <c r="L26" s="101">
        <v>3500</v>
      </c>
      <c r="M26" s="145" t="s">
        <v>36</v>
      </c>
      <c r="N26" s="157"/>
    </row>
    <row r="27" spans="1:14" ht="27" thickBot="1">
      <c r="A27" s="135"/>
      <c r="B27" s="132"/>
      <c r="C27" s="129"/>
      <c r="D27" s="102" t="s">
        <v>28</v>
      </c>
      <c r="E27" s="103" t="s">
        <v>31</v>
      </c>
      <c r="F27" s="104" t="s">
        <v>32</v>
      </c>
      <c r="G27" s="118" t="s">
        <v>29</v>
      </c>
      <c r="H27" s="119" t="s">
        <v>20</v>
      </c>
      <c r="I27" s="120" t="s">
        <v>30</v>
      </c>
      <c r="J27" s="105" t="s">
        <v>34</v>
      </c>
      <c r="K27" s="106" t="s">
        <v>35</v>
      </c>
      <c r="L27" s="107" t="s">
        <v>52</v>
      </c>
      <c r="M27" s="146"/>
      <c r="N27" s="158"/>
    </row>
    <row r="28" spans="1:14" ht="12.75">
      <c r="A28" s="9"/>
      <c r="B28" s="7"/>
      <c r="C28" s="8"/>
      <c r="D28" s="88"/>
      <c r="E28" s="7"/>
      <c r="F28" s="50"/>
      <c r="G28" s="59"/>
      <c r="H28" s="7"/>
      <c r="I28" s="50"/>
      <c r="J28" s="88" t="s">
        <v>47</v>
      </c>
      <c r="K28" s="121" t="s">
        <v>48</v>
      </c>
      <c r="L28" s="122" t="s">
        <v>49</v>
      </c>
      <c r="M28" s="8" t="s">
        <v>50</v>
      </c>
      <c r="N28" s="123" t="s">
        <v>51</v>
      </c>
    </row>
    <row r="29" spans="1:14" ht="12.75">
      <c r="A29" s="9"/>
      <c r="B29" s="7"/>
      <c r="C29" s="8"/>
      <c r="D29" s="88"/>
      <c r="E29" s="7"/>
      <c r="F29" s="50"/>
      <c r="G29" s="59"/>
      <c r="H29" s="7"/>
      <c r="I29" s="50"/>
      <c r="J29" s="9"/>
      <c r="K29" s="44"/>
      <c r="L29" s="56"/>
      <c r="M29" s="42"/>
      <c r="N29" s="3"/>
    </row>
    <row r="30" spans="1:16" s="14" customFormat="1" ht="15">
      <c r="A30" s="12">
        <v>280</v>
      </c>
      <c r="B30" s="13" t="s">
        <v>17</v>
      </c>
      <c r="C30" s="29" t="s">
        <v>3</v>
      </c>
      <c r="D30" s="89">
        <v>7</v>
      </c>
      <c r="E30" s="13">
        <v>50</v>
      </c>
      <c r="F30" s="111">
        <v>20</v>
      </c>
      <c r="G30" s="71">
        <f>2459+605</f>
        <v>3064</v>
      </c>
      <c r="H30" s="61">
        <v>1052</v>
      </c>
      <c r="I30" s="66">
        <f>G30+H30</f>
        <v>4116</v>
      </c>
      <c r="J30" s="51">
        <f>ROUND(D30*J$26,2)</f>
        <v>10500</v>
      </c>
      <c r="K30" s="54">
        <f>ROUND(E30*K$26,2)</f>
        <v>125000</v>
      </c>
      <c r="L30" s="114">
        <f>ROUND(F30*L$26,2)</f>
        <v>70000</v>
      </c>
      <c r="M30" s="125">
        <f>ROUND(M$42/I$40*I30,2)</f>
        <v>53628.32</v>
      </c>
      <c r="N30" s="116">
        <f>J30+K30+L30+M30</f>
        <v>259128.32</v>
      </c>
      <c r="P30" s="73"/>
    </row>
    <row r="31" spans="1:16" s="14" customFormat="1" ht="15">
      <c r="A31" s="15">
        <v>281</v>
      </c>
      <c r="B31" s="13" t="s">
        <v>17</v>
      </c>
      <c r="C31" s="27" t="s">
        <v>4</v>
      </c>
      <c r="D31" s="90"/>
      <c r="E31" s="91">
        <v>11</v>
      </c>
      <c r="F31" s="112">
        <v>7</v>
      </c>
      <c r="G31" s="72">
        <f>1297+591</f>
        <v>1888</v>
      </c>
      <c r="H31" s="62">
        <v>689</v>
      </c>
      <c r="I31" s="66">
        <f aca="true" t="shared" si="0" ref="I31:I38">G31+H31</f>
        <v>2577</v>
      </c>
      <c r="J31" s="51">
        <f aca="true" t="shared" si="1" ref="J31:J38">ROUND(D31*J$26,2)</f>
        <v>0</v>
      </c>
      <c r="K31" s="54">
        <f aca="true" t="shared" si="2" ref="K31:K38">ROUND(E31*K$26,2)</f>
        <v>27500</v>
      </c>
      <c r="L31" s="114">
        <f aca="true" t="shared" si="3" ref="L31:L38">ROUND(F31*L$26,2)</f>
        <v>24500</v>
      </c>
      <c r="M31" s="125">
        <f aca="true" t="shared" si="4" ref="M31:M38">ROUND(M$42/I$40*I31,2)</f>
        <v>33576.33</v>
      </c>
      <c r="N31" s="116">
        <f aca="true" t="shared" si="5" ref="N31:N38">J31+K31+L31+M31</f>
        <v>85576.33</v>
      </c>
      <c r="P31" s="73"/>
    </row>
    <row r="32" spans="1:16" s="14" customFormat="1" ht="15">
      <c r="A32" s="15">
        <v>282</v>
      </c>
      <c r="B32" s="13" t="s">
        <v>17</v>
      </c>
      <c r="C32" s="27" t="s">
        <v>5</v>
      </c>
      <c r="D32" s="90">
        <v>2</v>
      </c>
      <c r="E32" s="91">
        <v>20</v>
      </c>
      <c r="F32" s="112">
        <v>8</v>
      </c>
      <c r="G32" s="72">
        <f>1419+587</f>
        <v>2006</v>
      </c>
      <c r="H32" s="62">
        <v>736</v>
      </c>
      <c r="I32" s="66">
        <f t="shared" si="0"/>
        <v>2742</v>
      </c>
      <c r="J32" s="51">
        <f t="shared" si="1"/>
        <v>3000</v>
      </c>
      <c r="K32" s="54">
        <f t="shared" si="2"/>
        <v>50000</v>
      </c>
      <c r="L32" s="114">
        <f t="shared" si="3"/>
        <v>28000</v>
      </c>
      <c r="M32" s="125">
        <f t="shared" si="4"/>
        <v>35726.15</v>
      </c>
      <c r="N32" s="116">
        <f t="shared" si="5"/>
        <v>116726.15</v>
      </c>
      <c r="P32" s="73"/>
    </row>
    <row r="33" spans="1:16" s="14" customFormat="1" ht="15">
      <c r="A33" s="15">
        <v>283</v>
      </c>
      <c r="B33" s="13" t="s">
        <v>17</v>
      </c>
      <c r="C33" s="27" t="s">
        <v>6</v>
      </c>
      <c r="D33" s="90">
        <v>3</v>
      </c>
      <c r="E33" s="91">
        <v>14</v>
      </c>
      <c r="F33" s="112">
        <v>27</v>
      </c>
      <c r="G33" s="72">
        <f>2470+1238</f>
        <v>3708</v>
      </c>
      <c r="H33" s="62">
        <v>1276</v>
      </c>
      <c r="I33" s="66">
        <f t="shared" si="0"/>
        <v>4984</v>
      </c>
      <c r="J33" s="51">
        <f t="shared" si="1"/>
        <v>4500</v>
      </c>
      <c r="K33" s="54">
        <f t="shared" si="2"/>
        <v>35000</v>
      </c>
      <c r="L33" s="114">
        <f t="shared" si="3"/>
        <v>94500</v>
      </c>
      <c r="M33" s="125">
        <f>ROUND(M$42/I$40*I33,2)+0.01</f>
        <v>64937.700000000004</v>
      </c>
      <c r="N33" s="116">
        <f t="shared" si="5"/>
        <v>198937.7</v>
      </c>
      <c r="P33" s="73"/>
    </row>
    <row r="34" spans="1:16" s="14" customFormat="1" ht="15">
      <c r="A34" s="15">
        <v>284</v>
      </c>
      <c r="B34" s="13" t="s">
        <v>17</v>
      </c>
      <c r="C34" s="27" t="s">
        <v>7</v>
      </c>
      <c r="D34" s="90">
        <v>2</v>
      </c>
      <c r="E34" s="91">
        <v>17</v>
      </c>
      <c r="F34" s="112">
        <v>13</v>
      </c>
      <c r="G34" s="72">
        <f>1608+229</f>
        <v>1837</v>
      </c>
      <c r="H34" s="62">
        <v>658</v>
      </c>
      <c r="I34" s="66">
        <f t="shared" si="0"/>
        <v>2495</v>
      </c>
      <c r="J34" s="51">
        <f t="shared" si="1"/>
        <v>3000</v>
      </c>
      <c r="K34" s="54">
        <f t="shared" si="2"/>
        <v>42500</v>
      </c>
      <c r="L34" s="114">
        <f t="shared" si="3"/>
        <v>45500</v>
      </c>
      <c r="M34" s="125">
        <f t="shared" si="4"/>
        <v>32507.93</v>
      </c>
      <c r="N34" s="116">
        <f t="shared" si="5"/>
        <v>123507.93</v>
      </c>
      <c r="P34" s="73"/>
    </row>
    <row r="35" spans="1:16" s="14" customFormat="1" ht="15">
      <c r="A35" s="15">
        <v>285</v>
      </c>
      <c r="B35" s="13" t="s">
        <v>17</v>
      </c>
      <c r="C35" s="27" t="s">
        <v>8</v>
      </c>
      <c r="D35" s="90">
        <v>1</v>
      </c>
      <c r="E35" s="91">
        <v>9</v>
      </c>
      <c r="F35" s="112">
        <v>12</v>
      </c>
      <c r="G35" s="72">
        <f>844+220</f>
        <v>1064</v>
      </c>
      <c r="H35" s="62">
        <v>387</v>
      </c>
      <c r="I35" s="66">
        <f t="shared" si="0"/>
        <v>1451</v>
      </c>
      <c r="J35" s="51">
        <f t="shared" si="1"/>
        <v>1500</v>
      </c>
      <c r="K35" s="54">
        <f t="shared" si="2"/>
        <v>22500</v>
      </c>
      <c r="L35" s="114">
        <f t="shared" si="3"/>
        <v>42000</v>
      </c>
      <c r="M35" s="125">
        <f t="shared" si="4"/>
        <v>18905.42</v>
      </c>
      <c r="N35" s="116">
        <f t="shared" si="5"/>
        <v>84905.42</v>
      </c>
      <c r="P35" s="73"/>
    </row>
    <row r="36" spans="1:16" s="14" customFormat="1" ht="15">
      <c r="A36" s="15">
        <v>286</v>
      </c>
      <c r="B36" s="13" t="s">
        <v>17</v>
      </c>
      <c r="C36" s="27" t="s">
        <v>9</v>
      </c>
      <c r="D36" s="90"/>
      <c r="E36" s="91">
        <v>10</v>
      </c>
      <c r="F36" s="112">
        <v>16</v>
      </c>
      <c r="G36" s="72">
        <f>1193+218</f>
        <v>1411</v>
      </c>
      <c r="H36" s="62">
        <v>422</v>
      </c>
      <c r="I36" s="66">
        <f t="shared" si="0"/>
        <v>1833</v>
      </c>
      <c r="J36" s="51">
        <f t="shared" si="1"/>
        <v>0</v>
      </c>
      <c r="K36" s="54">
        <f t="shared" si="2"/>
        <v>25000</v>
      </c>
      <c r="L36" s="114">
        <f t="shared" si="3"/>
        <v>56000</v>
      </c>
      <c r="M36" s="125">
        <f t="shared" si="4"/>
        <v>23882.58</v>
      </c>
      <c r="N36" s="116">
        <f t="shared" si="5"/>
        <v>104882.58</v>
      </c>
      <c r="P36" s="73"/>
    </row>
    <row r="37" spans="1:16" s="14" customFormat="1" ht="15">
      <c r="A37" s="15">
        <v>287</v>
      </c>
      <c r="B37" s="13" t="s">
        <v>17</v>
      </c>
      <c r="C37" s="27" t="s">
        <v>10</v>
      </c>
      <c r="D37" s="90">
        <v>2</v>
      </c>
      <c r="E37" s="91">
        <v>22</v>
      </c>
      <c r="F37" s="112">
        <v>17</v>
      </c>
      <c r="G37" s="72">
        <f>1710+337</f>
        <v>2047</v>
      </c>
      <c r="H37" s="62">
        <v>718</v>
      </c>
      <c r="I37" s="66">
        <f t="shared" si="0"/>
        <v>2765</v>
      </c>
      <c r="J37" s="51">
        <f t="shared" si="1"/>
        <v>3000</v>
      </c>
      <c r="K37" s="54">
        <f t="shared" si="2"/>
        <v>55000</v>
      </c>
      <c r="L37" s="114">
        <f t="shared" si="3"/>
        <v>59500</v>
      </c>
      <c r="M37" s="125">
        <f t="shared" si="4"/>
        <v>36025.83</v>
      </c>
      <c r="N37" s="116">
        <f t="shared" si="5"/>
        <v>153525.83000000002</v>
      </c>
      <c r="P37" s="73"/>
    </row>
    <row r="38" spans="1:16" s="14" customFormat="1" ht="15">
      <c r="A38" s="15">
        <v>348</v>
      </c>
      <c r="B38" s="13" t="s">
        <v>17</v>
      </c>
      <c r="C38" s="28" t="s">
        <v>11</v>
      </c>
      <c r="D38" s="30"/>
      <c r="E38" s="92">
        <v>16</v>
      </c>
      <c r="F38" s="113">
        <v>6</v>
      </c>
      <c r="G38" s="72">
        <f>1071+382</f>
        <v>1453</v>
      </c>
      <c r="H38" s="63">
        <v>495</v>
      </c>
      <c r="I38" s="66">
        <f t="shared" si="0"/>
        <v>1948</v>
      </c>
      <c r="J38" s="51">
        <f t="shared" si="1"/>
        <v>0</v>
      </c>
      <c r="K38" s="54">
        <f t="shared" si="2"/>
        <v>40000</v>
      </c>
      <c r="L38" s="114">
        <f t="shared" si="3"/>
        <v>21000</v>
      </c>
      <c r="M38" s="125">
        <f t="shared" si="4"/>
        <v>25380.94</v>
      </c>
      <c r="N38" s="116">
        <f t="shared" si="5"/>
        <v>86380.94</v>
      </c>
      <c r="P38" s="73"/>
    </row>
    <row r="39" spans="1:16" s="14" customFormat="1" ht="15.75" thickBot="1">
      <c r="A39" s="16"/>
      <c r="B39" s="17"/>
      <c r="C39" s="18"/>
      <c r="D39" s="93"/>
      <c r="E39" s="17"/>
      <c r="F39" s="67"/>
      <c r="G39" s="60"/>
      <c r="H39" s="17"/>
      <c r="I39" s="67"/>
      <c r="J39" s="30"/>
      <c r="K39" s="49"/>
      <c r="L39" s="57"/>
      <c r="M39" s="53"/>
      <c r="N39" s="70"/>
      <c r="P39" s="74"/>
    </row>
    <row r="40" spans="1:14" s="14" customFormat="1" ht="15.75" thickBot="1">
      <c r="A40" s="19"/>
      <c r="B40" s="20"/>
      <c r="C40" s="21" t="s">
        <v>12</v>
      </c>
      <c r="D40" s="95">
        <f aca="true" t="shared" si="6" ref="D40:N40">SUM(D30:D38)</f>
        <v>17</v>
      </c>
      <c r="E40" s="96">
        <f t="shared" si="6"/>
        <v>169</v>
      </c>
      <c r="F40" s="94">
        <f t="shared" si="6"/>
        <v>126</v>
      </c>
      <c r="G40" s="37">
        <f t="shared" si="6"/>
        <v>18478</v>
      </c>
      <c r="H40" s="64">
        <f t="shared" si="6"/>
        <v>6433</v>
      </c>
      <c r="I40" s="68">
        <f t="shared" si="6"/>
        <v>24911</v>
      </c>
      <c r="J40" s="52">
        <f t="shared" si="6"/>
        <v>25500</v>
      </c>
      <c r="K40" s="55">
        <f t="shared" si="6"/>
        <v>422500</v>
      </c>
      <c r="L40" s="115">
        <f t="shared" si="6"/>
        <v>441000</v>
      </c>
      <c r="M40" s="55">
        <f t="shared" si="6"/>
        <v>324571.2</v>
      </c>
      <c r="N40" s="41">
        <f t="shared" si="6"/>
        <v>1213571.2</v>
      </c>
    </row>
    <row r="42" spans="11:13" ht="12.75">
      <c r="K42" s="36"/>
      <c r="L42" s="31"/>
      <c r="M42" s="32">
        <f>J16-J40-K40-L40</f>
        <v>324571.19999999995</v>
      </c>
    </row>
    <row r="43" ht="12.75">
      <c r="L43" s="34"/>
    </row>
    <row r="44" ht="12.75">
      <c r="A44" s="2"/>
    </row>
    <row r="45" ht="12.75">
      <c r="L45" s="32"/>
    </row>
  </sheetData>
  <mergeCells count="14">
    <mergeCell ref="G25:I25"/>
    <mergeCell ref="D24:I24"/>
    <mergeCell ref="J24:N24"/>
    <mergeCell ref="N25:N27"/>
    <mergeCell ref="A4:N4"/>
    <mergeCell ref="C24:C27"/>
    <mergeCell ref="B24:B27"/>
    <mergeCell ref="A24:A27"/>
    <mergeCell ref="A5:N5"/>
    <mergeCell ref="A6:N6"/>
    <mergeCell ref="A9:N9"/>
    <mergeCell ref="D25:F25"/>
    <mergeCell ref="J25:L25"/>
    <mergeCell ref="M26:M27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landscape" pageOrder="overThenDown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9"/>
  <sheetViews>
    <sheetView workbookViewId="0" topLeftCell="A4">
      <selection activeCell="H11" sqref="H11"/>
    </sheetView>
  </sheetViews>
  <sheetFormatPr defaultColWidth="9.140625" defaultRowHeight="12.75"/>
  <cols>
    <col min="1" max="1" width="3.7109375" style="0" bestFit="1" customWidth="1"/>
    <col min="2" max="2" width="31.8515625" style="0" customWidth="1"/>
    <col min="3" max="3" width="17.28125" style="0" customWidth="1"/>
    <col min="4" max="4" width="23.8515625" style="0" customWidth="1"/>
  </cols>
  <sheetData>
    <row r="7" spans="1:4" ht="15">
      <c r="A7" s="159" t="s">
        <v>14</v>
      </c>
      <c r="B7" s="159"/>
      <c r="C7" s="159"/>
      <c r="D7" s="159"/>
    </row>
    <row r="8" spans="1:4" s="25" customFormat="1" ht="15">
      <c r="A8" s="159" t="s">
        <v>15</v>
      </c>
      <c r="B8" s="159"/>
      <c r="C8" s="159"/>
      <c r="D8" s="159"/>
    </row>
    <row r="9" spans="1:4" s="25" customFormat="1" ht="15">
      <c r="A9" s="160" t="s">
        <v>16</v>
      </c>
      <c r="B9" s="160"/>
      <c r="C9" s="160"/>
      <c r="D9" s="160"/>
    </row>
    <row r="10" spans="1:3" s="25" customFormat="1" ht="15">
      <c r="A10"/>
      <c r="B10"/>
      <c r="C10"/>
    </row>
    <row r="11" spans="1:4" s="25" customFormat="1" ht="15">
      <c r="A11" s="138" t="s">
        <v>22</v>
      </c>
      <c r="B11" s="138"/>
      <c r="C11" s="138"/>
      <c r="D11" s="138"/>
    </row>
    <row r="12" spans="1:4" s="1" customFormat="1" ht="12.75">
      <c r="A12" s="138" t="s">
        <v>18</v>
      </c>
      <c r="B12" s="138"/>
      <c r="C12" s="138"/>
      <c r="D12" s="138"/>
    </row>
    <row r="13" ht="13.5" thickBot="1"/>
    <row r="14" spans="1:4" ht="12.75">
      <c r="A14" s="4"/>
      <c r="B14" s="5"/>
      <c r="C14" s="6"/>
      <c r="D14" s="39"/>
    </row>
    <row r="15" spans="1:4" s="14" customFormat="1" ht="15">
      <c r="A15" s="22" t="s">
        <v>0</v>
      </c>
      <c r="B15" s="23" t="s">
        <v>1</v>
      </c>
      <c r="C15" s="24" t="s">
        <v>2</v>
      </c>
      <c r="D15" s="75" t="s">
        <v>21</v>
      </c>
    </row>
    <row r="16" spans="1:4" ht="13.5" thickBot="1">
      <c r="A16" s="10"/>
      <c r="B16" s="11"/>
      <c r="C16" s="26"/>
      <c r="D16" s="40"/>
    </row>
    <row r="17" spans="1:4" ht="12.75">
      <c r="A17" s="9"/>
      <c r="B17" s="7"/>
      <c r="C17" s="8"/>
      <c r="D17" s="3"/>
    </row>
    <row r="18" spans="1:4" ht="12.75">
      <c r="A18" s="9"/>
      <c r="B18" s="7"/>
      <c r="C18" s="8"/>
      <c r="D18" s="3"/>
    </row>
    <row r="19" spans="1:4" s="14" customFormat="1" ht="15">
      <c r="A19" s="12">
        <v>1</v>
      </c>
      <c r="B19" s="13" t="s">
        <v>17</v>
      </c>
      <c r="C19" s="29" t="s">
        <v>3</v>
      </c>
      <c r="D19" s="69">
        <v>280526.36</v>
      </c>
    </row>
    <row r="20" spans="1:4" s="14" customFormat="1" ht="15">
      <c r="A20" s="15">
        <v>2</v>
      </c>
      <c r="B20" s="13" t="s">
        <v>17</v>
      </c>
      <c r="C20" s="27" t="s">
        <v>4</v>
      </c>
      <c r="D20" s="76">
        <v>106816.86</v>
      </c>
    </row>
    <row r="21" spans="1:4" s="14" customFormat="1" ht="15">
      <c r="A21" s="15">
        <v>3</v>
      </c>
      <c r="B21" s="13" t="s">
        <v>17</v>
      </c>
      <c r="C21" s="27" t="s">
        <v>5</v>
      </c>
      <c r="D21" s="76">
        <v>140444.46</v>
      </c>
    </row>
    <row r="22" spans="1:4" s="14" customFormat="1" ht="15">
      <c r="A22" s="15">
        <v>4</v>
      </c>
      <c r="B22" s="13" t="s">
        <v>17</v>
      </c>
      <c r="C22" s="27" t="s">
        <v>6</v>
      </c>
      <c r="D22" s="76">
        <v>252498.89</v>
      </c>
    </row>
    <row r="23" spans="1:4" s="14" customFormat="1" ht="15">
      <c r="A23" s="15">
        <v>5</v>
      </c>
      <c r="B23" s="13" t="s">
        <v>17</v>
      </c>
      <c r="C23" s="27" t="s">
        <v>7</v>
      </c>
      <c r="D23" s="76">
        <v>139025.86</v>
      </c>
    </row>
    <row r="24" spans="1:4" s="14" customFormat="1" ht="15">
      <c r="A24" s="15">
        <v>6</v>
      </c>
      <c r="B24" s="13" t="s">
        <v>17</v>
      </c>
      <c r="C24" s="27" t="s">
        <v>8</v>
      </c>
      <c r="D24" s="76">
        <v>94001.66</v>
      </c>
    </row>
    <row r="25" spans="1:4" s="14" customFormat="1" ht="15">
      <c r="A25" s="15">
        <v>7</v>
      </c>
      <c r="B25" s="13" t="s">
        <v>17</v>
      </c>
      <c r="C25" s="27" t="s">
        <v>9</v>
      </c>
      <c r="D25" s="76">
        <v>114271.23</v>
      </c>
    </row>
    <row r="26" spans="1:4" s="14" customFormat="1" ht="15">
      <c r="A26" s="15">
        <v>8</v>
      </c>
      <c r="B26" s="13" t="s">
        <v>17</v>
      </c>
      <c r="C26" s="27" t="s">
        <v>10</v>
      </c>
      <c r="D26" s="76">
        <v>165779.58</v>
      </c>
    </row>
    <row r="27" spans="1:4" s="14" customFormat="1" ht="15">
      <c r="A27" s="15">
        <v>9</v>
      </c>
      <c r="B27" s="13" t="s">
        <v>17</v>
      </c>
      <c r="C27" s="28" t="s">
        <v>11</v>
      </c>
      <c r="D27" s="76">
        <v>103832.72</v>
      </c>
    </row>
    <row r="28" spans="1:4" s="14" customFormat="1" ht="15.75" thickBot="1">
      <c r="A28" s="16"/>
      <c r="B28" s="17"/>
      <c r="C28" s="18"/>
      <c r="D28" s="77"/>
    </row>
    <row r="29" spans="1:4" s="14" customFormat="1" ht="15.75" thickBot="1">
      <c r="A29" s="19"/>
      <c r="B29" s="20"/>
      <c r="C29" s="21" t="s">
        <v>12</v>
      </c>
      <c r="D29" s="41">
        <f>SUM(D19:D27)</f>
        <v>1397197.62</v>
      </c>
    </row>
  </sheetData>
  <mergeCells count="5">
    <mergeCell ref="A12:D12"/>
    <mergeCell ref="A11:D11"/>
    <mergeCell ref="A7:D7"/>
    <mergeCell ref="A8:D8"/>
    <mergeCell ref="A9:D9"/>
  </mergeCells>
  <printOptions horizontalCentered="1"/>
  <pageMargins left="0.1968503937007874" right="0.1968503937007874" top="0.984251968503937" bottom="0.5905511811023623" header="0.31496062992125984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Studi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Cerini Giancarlo</cp:lastModifiedBy>
  <cp:lastPrinted>2003-07-01T23:30:24Z</cp:lastPrinted>
  <dcterms:created xsi:type="dcterms:W3CDTF">2001-08-28T14:08:21Z</dcterms:created>
  <dcterms:modified xsi:type="dcterms:W3CDTF">2003-07-03T11:16:29Z</dcterms:modified>
  <cp:category/>
  <cp:version/>
  <cp:contentType/>
  <cp:contentStatus/>
</cp:coreProperties>
</file>