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2120" windowHeight="8028" tabRatio="796" activeTab="0"/>
  </bookViews>
  <sheets>
    <sheet name="Riparto_SCUOLE" sheetId="1" r:id="rId1"/>
  </sheets>
  <definedNames>
    <definedName name="_xlnm.Print_Area" localSheetId="0">'Riparto_SCUOLE'!$A$4:$N$41</definedName>
  </definedNames>
  <calcPr fullCalcOnLoad="1"/>
</workbook>
</file>

<file path=xl/sharedStrings.xml><?xml version="1.0" encoding="utf-8"?>
<sst xmlns="http://schemas.openxmlformats.org/spreadsheetml/2006/main" count="52" uniqueCount="38">
  <si>
    <t>UFFICI</t>
  </si>
  <si>
    <t>SEDE</t>
  </si>
  <si>
    <t>Bologna</t>
  </si>
  <si>
    <t>Ferrara</t>
  </si>
  <si>
    <t>Forlì-Cesena</t>
  </si>
  <si>
    <t>Modena</t>
  </si>
  <si>
    <t>Parma</t>
  </si>
  <si>
    <t>Piacenza</t>
  </si>
  <si>
    <t>Ravenna</t>
  </si>
  <si>
    <t>Reggio Emilia</t>
  </si>
  <si>
    <t>Rimini</t>
  </si>
  <si>
    <t>TOTALE</t>
  </si>
  <si>
    <t xml:space="preserve">TOTALE </t>
  </si>
  <si>
    <t>Centro Servizi Amministrativi</t>
  </si>
  <si>
    <t>Cap. 2906</t>
  </si>
  <si>
    <t>importo</t>
  </si>
  <si>
    <t>Disponibilità:</t>
  </si>
  <si>
    <t>ASSEGNATO</t>
  </si>
  <si>
    <t>totale</t>
  </si>
  <si>
    <t>Da assegnare alle scuole (*):</t>
  </si>
  <si>
    <t>QUOTA SCUOLE DELL'INFANZIA, PRIMARIE E SECONDARIE 1° GRADO</t>
  </si>
  <si>
    <t xml:space="preserve">n. alunni </t>
  </si>
  <si>
    <t xml:space="preserve">n. posti docenti organico di fatto </t>
  </si>
  <si>
    <t>Lettera Circolare n. 66/2004 - Finanziamento dei piani dell'offerta formativa e di formazione e aggiornamento nelle istituzioni scolastiche, in applicazione della Legge 440/97 - Anno Scolastico 2004/2005 - E. F. 2004</t>
  </si>
  <si>
    <t>quota per tutte le istituzioni scolastiche (37% della disponibilità)</t>
  </si>
  <si>
    <t>quota scuole dell'infanzia, primarie e secondarie 1° grado (48% della disponibilità)</t>
  </si>
  <si>
    <t>Quota per azioni perequative (15%):</t>
  </si>
  <si>
    <t>QUOTA PER TUTTE LE ISTITUZIONI SCOLASTICHE</t>
  </si>
  <si>
    <t>Fonti per popolazione a.s. 2003/2004:</t>
  </si>
  <si>
    <t>numero alunni comunicato dai CSA per il riparto dei fondi per il funzionamento 2004.</t>
  </si>
  <si>
    <t>DIRETTIVA MINISTERIALE N. 60 DEL 26 LUGLIO 2004</t>
  </si>
  <si>
    <t xml:space="preserve">IL DIRIGENTE </t>
  </si>
  <si>
    <t>numero posti docenti in organico di fatto comunicato da U.S.R. Ufficio III Monitoraggio e pianificazione.</t>
  </si>
  <si>
    <t>Bologna 14/10/2004</t>
  </si>
  <si>
    <t>F.to Luciano Fanti</t>
  </si>
  <si>
    <t xml:space="preserve">                     Direzione Generale</t>
  </si>
  <si>
    <t>Allegato 2) Fondi alle scuole                       UFFICIO SCOLASTICO REGIONALE PER L'EMILIA ROMAGNA</t>
  </si>
  <si>
    <t xml:space="preserve">                         Ufficio XII - Risorse finanziarie</t>
  </si>
</sst>
</file>

<file path=xl/styles.xml><?xml version="1.0" encoding="utf-8"?>
<styleSheet xmlns="http://schemas.openxmlformats.org/spreadsheetml/2006/main">
  <numFmts count="3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0.0"/>
    <numFmt numFmtId="174" formatCode="0.0000"/>
    <numFmt numFmtId="175" formatCode="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_-* #,##0.000_-;\-* #,##0.000_-;_-* &quot;-&quot;??_-;_-@_-"/>
    <numFmt numFmtId="182" formatCode="_-* #,##0.0000_-;\-* #,##0.0000_-;_-* &quot;-&quot;??_-;_-@_-"/>
    <numFmt numFmtId="183" formatCode="#,##0.00_ ;[Red]\-#,##0.00\ "/>
    <numFmt numFmtId="184" formatCode="0.0000000000"/>
    <numFmt numFmtId="185" formatCode="0.00000000000"/>
    <numFmt numFmtId="186" formatCode="0.000000000000"/>
    <numFmt numFmtId="187" formatCode="0.0000000000000"/>
    <numFmt numFmtId="188" formatCode="0;[Red]0"/>
    <numFmt numFmtId="189" formatCode="_-* #,##0.00000_-;\-* #,##0.00000_-;_-* &quot;-&quot;??_-;_-@_-"/>
    <numFmt numFmtId="190" formatCode="_-* #,##0.0_-;\-* #,##0.0_-;_-* &quot;-&quot;??_-;_-@_-"/>
    <numFmt numFmtId="191" formatCode="_-* #,##0_-;\-* #,##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1" fontId="2" fillId="0" borderId="10" xfId="16" applyFont="1" applyBorder="1" applyAlignment="1">
      <alignment/>
    </xf>
    <xf numFmtId="175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171" fontId="2" fillId="0" borderId="21" xfId="16" applyNumberFormat="1" applyFont="1" applyBorder="1" applyAlignment="1">
      <alignment/>
    </xf>
    <xf numFmtId="0" fontId="0" fillId="0" borderId="0" xfId="0" applyBorder="1" applyAlignment="1">
      <alignment/>
    </xf>
    <xf numFmtId="171" fontId="2" fillId="0" borderId="22" xfId="16" applyNumberFormat="1" applyFont="1" applyFill="1" applyBorder="1" applyAlignment="1">
      <alignment/>
    </xf>
    <xf numFmtId="0" fontId="0" fillId="0" borderId="0" xfId="16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71" fontId="3" fillId="0" borderId="25" xfId="0" applyNumberFormat="1" applyFont="1" applyBorder="1" applyAlignment="1">
      <alignment/>
    </xf>
    <xf numFmtId="0" fontId="3" fillId="0" borderId="24" xfId="0" applyFont="1" applyBorder="1" applyAlignment="1">
      <alignment/>
    </xf>
    <xf numFmtId="171" fontId="3" fillId="0" borderId="26" xfId="16" applyNumberFormat="1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41" fontId="2" fillId="0" borderId="8" xfId="16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/>
    </xf>
    <xf numFmtId="171" fontId="2" fillId="0" borderId="9" xfId="16" applyNumberFormat="1" applyFont="1" applyFill="1" applyBorder="1" applyAlignment="1">
      <alignment/>
    </xf>
    <xf numFmtId="41" fontId="2" fillId="0" borderId="9" xfId="16" applyFont="1" applyFill="1" applyBorder="1" applyAlignment="1">
      <alignment/>
    </xf>
    <xf numFmtId="171" fontId="2" fillId="0" borderId="29" xfId="16" applyNumberFormat="1" applyFont="1" applyFill="1" applyBorder="1" applyAlignment="1">
      <alignment/>
    </xf>
    <xf numFmtId="171" fontId="2" fillId="0" borderId="9" xfId="16" applyNumberFormat="1" applyFont="1" applyBorder="1" applyAlignment="1">
      <alignment/>
    </xf>
    <xf numFmtId="41" fontId="2" fillId="0" borderId="30" xfId="16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8" xfId="0" applyFont="1" applyBorder="1" applyAlignment="1">
      <alignment/>
    </xf>
    <xf numFmtId="41" fontId="2" fillId="0" borderId="32" xfId="16" applyFont="1" applyBorder="1" applyAlignment="1">
      <alignment/>
    </xf>
    <xf numFmtId="171" fontId="2" fillId="0" borderId="33" xfId="16" applyNumberFormat="1" applyFont="1" applyBorder="1" applyAlignment="1">
      <alignment/>
    </xf>
    <xf numFmtId="41" fontId="2" fillId="0" borderId="33" xfId="16" applyFont="1" applyBorder="1" applyAlignment="1">
      <alignment/>
    </xf>
    <xf numFmtId="43" fontId="1" fillId="0" borderId="0" xfId="15" applyFont="1" applyAlignment="1">
      <alignment horizontal="left"/>
    </xf>
    <xf numFmtId="43" fontId="1" fillId="0" borderId="34" xfId="15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43" fontId="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6" xfId="0" applyFill="1" applyBorder="1" applyAlignment="1">
      <alignment horizontal="center" vertical="center" wrapText="1"/>
    </xf>
    <xf numFmtId="171" fontId="2" fillId="0" borderId="37" xfId="16" applyNumberFormat="1" applyFont="1" applyFill="1" applyBorder="1" applyAlignment="1">
      <alignment/>
    </xf>
    <xf numFmtId="171" fontId="2" fillId="0" borderId="37" xfId="16" applyNumberFormat="1" applyFont="1" applyBorder="1" applyAlignment="1">
      <alignment/>
    </xf>
    <xf numFmtId="0" fontId="2" fillId="0" borderId="34" xfId="0" applyFont="1" applyBorder="1" applyAlignment="1">
      <alignment/>
    </xf>
    <xf numFmtId="171" fontId="2" fillId="0" borderId="38" xfId="16" applyNumberFormat="1" applyFont="1" applyBorder="1" applyAlignment="1">
      <alignment/>
    </xf>
    <xf numFmtId="0" fontId="0" fillId="0" borderId="39" xfId="0" applyFill="1" applyBorder="1" applyAlignment="1">
      <alignment horizontal="center" vertical="center"/>
    </xf>
    <xf numFmtId="171" fontId="2" fillId="0" borderId="40" xfId="16" applyNumberFormat="1" applyFont="1" applyBorder="1" applyAlignment="1">
      <alignment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171" fontId="2" fillId="0" borderId="43" xfId="16" applyNumberFormat="1" applyFont="1" applyFill="1" applyBorder="1" applyAlignment="1">
      <alignment/>
    </xf>
    <xf numFmtId="171" fontId="2" fillId="0" borderId="43" xfId="16" applyNumberFormat="1" applyFont="1" applyBorder="1" applyAlignment="1">
      <alignment/>
    </xf>
    <xf numFmtId="0" fontId="2" fillId="0" borderId="44" xfId="0" applyFont="1" applyBorder="1" applyAlignment="1">
      <alignment/>
    </xf>
    <xf numFmtId="41" fontId="2" fillId="0" borderId="38" xfId="16" applyFont="1" applyBorder="1" applyAlignment="1">
      <alignment/>
    </xf>
    <xf numFmtId="43" fontId="9" fillId="0" borderId="0" xfId="15" applyFont="1" applyAlignment="1">
      <alignment horizontal="left"/>
    </xf>
    <xf numFmtId="43" fontId="9" fillId="0" borderId="0" xfId="15" applyFont="1" applyAlignment="1">
      <alignment horizontal="center"/>
    </xf>
    <xf numFmtId="0" fontId="9" fillId="0" borderId="0" xfId="0" applyFont="1" applyAlignment="1">
      <alignment/>
    </xf>
    <xf numFmtId="41" fontId="2" fillId="0" borderId="8" xfId="16" applyNumberFormat="1" applyFont="1" applyFill="1" applyBorder="1" applyAlignment="1">
      <alignment/>
    </xf>
    <xf numFmtId="41" fontId="2" fillId="0" borderId="10" xfId="16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45" xfId="16" applyNumberFormat="1" applyFont="1" applyBorder="1" applyAlignment="1">
      <alignment/>
    </xf>
    <xf numFmtId="191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43" fontId="1" fillId="0" borderId="0" xfId="15" applyFont="1" applyAlignment="1">
      <alignment horizontal="left"/>
    </xf>
    <xf numFmtId="43" fontId="1" fillId="0" borderId="0" xfId="15" applyFont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76200</xdr:rowOff>
    </xdr:from>
    <xdr:to>
      <xdr:col>8</xdr:col>
      <xdr:colOff>733425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8248650" y="23812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0</xdr:rowOff>
    </xdr:from>
    <xdr:to>
      <xdr:col>9</xdr:col>
      <xdr:colOff>85725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991600" y="214312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A6" sqref="A6:N6"/>
    </sheetView>
  </sheetViews>
  <sheetFormatPr defaultColWidth="9.140625" defaultRowHeight="12.75"/>
  <cols>
    <col min="1" max="1" width="3.7109375" style="0" bestFit="1" customWidth="1"/>
    <col min="2" max="2" width="29.8515625" style="0" bestFit="1" customWidth="1"/>
    <col min="3" max="3" width="15.421875" style="0" bestFit="1" customWidth="1"/>
    <col min="4" max="4" width="11.140625" style="0" customWidth="1"/>
    <col min="5" max="5" width="14.28125" style="0" bestFit="1" customWidth="1"/>
    <col min="6" max="6" width="15.7109375" style="0" customWidth="1"/>
    <col min="7" max="7" width="17.421875" style="0" customWidth="1"/>
    <col min="8" max="8" width="16.140625" style="0" bestFit="1" customWidth="1"/>
    <col min="9" max="9" width="11.00390625" style="0" bestFit="1" customWidth="1"/>
    <col min="10" max="10" width="14.28125" style="0" bestFit="1" customWidth="1"/>
    <col min="11" max="13" width="16.00390625" style="0" customWidth="1"/>
    <col min="14" max="14" width="19.57421875" style="0" customWidth="1"/>
    <col min="15" max="15" width="12.140625" style="0" customWidth="1"/>
    <col min="16" max="16" width="15.57421875" style="0" bestFit="1" customWidth="1"/>
  </cols>
  <sheetData>
    <row r="1" spans="4:15" ht="12.75">
      <c r="D1" s="32"/>
      <c r="E1" s="33">
        <f>E2/D32</f>
        <v>3.225758150696873</v>
      </c>
      <c r="F1" s="33"/>
      <c r="G1" s="34">
        <f>G2/F32</f>
        <v>32.130277853445925</v>
      </c>
      <c r="H1" s="34"/>
      <c r="I1" s="33"/>
      <c r="J1" s="33">
        <f>J2/I32</f>
        <v>1.684600597540357</v>
      </c>
      <c r="K1" s="33"/>
      <c r="L1" s="33">
        <f>L2/K32</f>
        <v>16.82457438934123</v>
      </c>
      <c r="M1" s="34"/>
      <c r="N1" s="34"/>
      <c r="O1" s="30"/>
    </row>
    <row r="2" spans="5:13" ht="12.75">
      <c r="E2" s="28">
        <f>J13/2</f>
        <v>943602</v>
      </c>
      <c r="G2" s="28">
        <f>E2</f>
        <v>943602</v>
      </c>
      <c r="H2" s="28"/>
      <c r="I2" s="28"/>
      <c r="J2" s="28">
        <f>J15/2</f>
        <v>727360</v>
      </c>
      <c r="K2" s="28"/>
      <c r="L2" s="28">
        <f>J2</f>
        <v>727360</v>
      </c>
      <c r="M2" s="28"/>
    </row>
    <row r="3" spans="2:5" ht="12.75">
      <c r="B3" s="1"/>
      <c r="E3" s="1"/>
    </row>
    <row r="4" spans="1:14" ht="17.25">
      <c r="A4" s="98" t="s">
        <v>36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s="19" customFormat="1" ht="15">
      <c r="A5" s="99" t="s">
        <v>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19" customFormat="1" ht="15">
      <c r="A6" s="100" t="s">
        <v>37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s="19" customFormat="1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s="19" customFormat="1" ht="15">
      <c r="A8" s="102" t="s">
        <v>14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s="19" customFormat="1" ht="15">
      <c r="A9" s="99" t="s">
        <v>30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1" customFormat="1" ht="12.75">
      <c r="A10" s="101" t="s">
        <v>23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s="1" customFormat="1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s="1" customFormat="1" ht="12.75">
      <c r="A12" s="43"/>
      <c r="B12" s="43"/>
      <c r="C12" s="43"/>
      <c r="D12" s="43"/>
      <c r="E12" s="43"/>
      <c r="F12" s="93" t="s">
        <v>16</v>
      </c>
      <c r="G12" s="93"/>
      <c r="H12" s="43">
        <v>3931675</v>
      </c>
      <c r="I12" s="43"/>
      <c r="J12" s="43"/>
      <c r="K12" s="43"/>
      <c r="L12" s="43"/>
      <c r="M12" s="43"/>
      <c r="N12" s="43"/>
    </row>
    <row r="13" spans="1:14" s="1" customFormat="1" ht="12.75">
      <c r="A13" s="43"/>
      <c r="B13" s="43"/>
      <c r="C13" s="43"/>
      <c r="D13" s="43"/>
      <c r="E13" s="43"/>
      <c r="F13" s="94" t="s">
        <v>26</v>
      </c>
      <c r="G13" s="94"/>
      <c r="H13" s="43">
        <f>ROUND(H12*15%,0)</f>
        <v>589751</v>
      </c>
      <c r="I13" s="43"/>
      <c r="J13" s="43">
        <f>ROUND(H12*48%,0)</f>
        <v>1887204</v>
      </c>
      <c r="K13" s="83" t="s">
        <v>25</v>
      </c>
      <c r="L13" s="43"/>
      <c r="M13" s="43"/>
      <c r="N13" s="43"/>
    </row>
    <row r="14" spans="1:14" s="1" customFormat="1" ht="12.75">
      <c r="A14" s="43"/>
      <c r="B14" s="43"/>
      <c r="C14" s="43"/>
      <c r="D14" s="43"/>
      <c r="E14" s="43"/>
      <c r="F14" s="61" t="s">
        <v>19</v>
      </c>
      <c r="G14" s="43"/>
      <c r="H14" s="62">
        <f>H12-H13</f>
        <v>3341924</v>
      </c>
      <c r="I14" s="43"/>
      <c r="J14" s="43"/>
      <c r="K14" s="84"/>
      <c r="L14" s="43"/>
      <c r="M14" s="43"/>
      <c r="N14" s="43"/>
    </row>
    <row r="15" spans="10:11" s="1" customFormat="1" ht="12.75">
      <c r="J15" s="67">
        <f>ROUND(H12*37%,0)</f>
        <v>1454720</v>
      </c>
      <c r="K15" s="85" t="s">
        <v>24</v>
      </c>
    </row>
    <row r="16" s="1" customFormat="1" ht="12.75">
      <c r="J16" s="67"/>
    </row>
    <row r="17" ht="13.5" thickBot="1"/>
    <row r="18" spans="1:14" ht="12.75">
      <c r="A18" s="2"/>
      <c r="B18" s="3"/>
      <c r="C18" s="4"/>
      <c r="D18" s="95" t="s">
        <v>20</v>
      </c>
      <c r="E18" s="96"/>
      <c r="F18" s="96"/>
      <c r="G18" s="96"/>
      <c r="H18" s="97"/>
      <c r="I18" s="95" t="s">
        <v>27</v>
      </c>
      <c r="J18" s="96"/>
      <c r="K18" s="96"/>
      <c r="L18" s="96"/>
      <c r="M18" s="97"/>
      <c r="N18" s="35" t="s">
        <v>12</v>
      </c>
    </row>
    <row r="19" spans="1:14" ht="27" thickBot="1">
      <c r="A19" s="8"/>
      <c r="B19" s="63" t="s">
        <v>0</v>
      </c>
      <c r="C19" s="64" t="s">
        <v>1</v>
      </c>
      <c r="D19" s="47" t="s">
        <v>21</v>
      </c>
      <c r="E19" s="48" t="s">
        <v>15</v>
      </c>
      <c r="F19" s="48" t="s">
        <v>22</v>
      </c>
      <c r="G19" s="48" t="s">
        <v>15</v>
      </c>
      <c r="H19" s="49" t="s">
        <v>18</v>
      </c>
      <c r="I19" s="65" t="s">
        <v>21</v>
      </c>
      <c r="J19" s="70" t="s">
        <v>15</v>
      </c>
      <c r="K19" s="48" t="s">
        <v>22</v>
      </c>
      <c r="L19" s="77" t="s">
        <v>15</v>
      </c>
      <c r="M19" s="75" t="s">
        <v>18</v>
      </c>
      <c r="N19" s="66" t="s">
        <v>17</v>
      </c>
    </row>
    <row r="20" spans="1:14" ht="12.75">
      <c r="A20" s="7"/>
      <c r="B20" s="5"/>
      <c r="C20" s="6"/>
      <c r="D20" s="2"/>
      <c r="E20" s="41"/>
      <c r="F20" s="3"/>
      <c r="G20" s="41"/>
      <c r="H20" s="50"/>
      <c r="I20" s="2"/>
      <c r="J20" s="30"/>
      <c r="K20" s="3"/>
      <c r="L20" s="78"/>
      <c r="M20" s="22"/>
      <c r="N20" s="36"/>
    </row>
    <row r="21" spans="1:14" ht="12.75">
      <c r="A21" s="7"/>
      <c r="B21" s="5"/>
      <c r="C21" s="6"/>
      <c r="D21" s="7"/>
      <c r="E21" s="41"/>
      <c r="F21" s="41"/>
      <c r="G21" s="41"/>
      <c r="H21" s="50"/>
      <c r="I21" s="7"/>
      <c r="J21" s="30"/>
      <c r="K21" s="41"/>
      <c r="L21" s="78"/>
      <c r="M21" s="22"/>
      <c r="N21" s="37"/>
    </row>
    <row r="22" spans="1:15" s="11" customFormat="1" ht="15">
      <c r="A22" s="9">
        <v>1</v>
      </c>
      <c r="B22" s="10" t="s">
        <v>13</v>
      </c>
      <c r="C22" s="23" t="s">
        <v>2</v>
      </c>
      <c r="D22" s="45">
        <v>63188</v>
      </c>
      <c r="E22" s="51">
        <f>ROUND(E$1*D22,0)+1</f>
        <v>203830</v>
      </c>
      <c r="F22" s="52">
        <v>6288</v>
      </c>
      <c r="G22" s="51">
        <f>ROUND(G$1*F22,0)</f>
        <v>202035</v>
      </c>
      <c r="H22" s="53">
        <f>E22+G22</f>
        <v>405865</v>
      </c>
      <c r="I22" s="86">
        <v>87751</v>
      </c>
      <c r="J22" s="71">
        <f>ROUND(J$1*I22,0)</f>
        <v>147825</v>
      </c>
      <c r="K22" s="52">
        <v>8733</v>
      </c>
      <c r="L22" s="79">
        <f>ROUND(L$1*K22,0)</f>
        <v>146929</v>
      </c>
      <c r="M22" s="31">
        <f>J22+L22</f>
        <v>294754</v>
      </c>
      <c r="N22" s="38">
        <f>H22+M22</f>
        <v>700619</v>
      </c>
      <c r="O22" s="27"/>
    </row>
    <row r="23" spans="1:15" s="11" customFormat="1" ht="15">
      <c r="A23" s="12">
        <v>2</v>
      </c>
      <c r="B23" s="10" t="s">
        <v>13</v>
      </c>
      <c r="C23" s="20" t="s">
        <v>3</v>
      </c>
      <c r="D23" s="25">
        <v>20009</v>
      </c>
      <c r="E23" s="54">
        <f aca="true" t="shared" si="0" ref="E23:E30">ROUND(E$1*D23,0)</f>
        <v>64544</v>
      </c>
      <c r="F23" s="55">
        <v>2089</v>
      </c>
      <c r="G23" s="54">
        <f aca="true" t="shared" si="1" ref="G23:G29">ROUND(G$1*F23,0)</f>
        <v>67120</v>
      </c>
      <c r="H23" s="53">
        <f aca="true" t="shared" si="2" ref="H23:H30">E23+G23</f>
        <v>131664</v>
      </c>
      <c r="I23" s="87">
        <v>32248</v>
      </c>
      <c r="J23" s="72">
        <f aca="true" t="shared" si="3" ref="J23:J30">ROUND(J$1*I23,0)</f>
        <v>54325</v>
      </c>
      <c r="K23" s="55">
        <v>3325</v>
      </c>
      <c r="L23" s="80">
        <f aca="true" t="shared" si="4" ref="L23:L29">ROUND(L$1*K23,0)</f>
        <v>55942</v>
      </c>
      <c r="M23" s="31">
        <f aca="true" t="shared" si="5" ref="M23:M30">J23+L23</f>
        <v>110267</v>
      </c>
      <c r="N23" s="38">
        <f aca="true" t="shared" si="6" ref="N23:N30">H23+M23</f>
        <v>241931</v>
      </c>
      <c r="O23" s="27"/>
    </row>
    <row r="24" spans="1:15" s="11" customFormat="1" ht="15">
      <c r="A24" s="12">
        <v>3</v>
      </c>
      <c r="B24" s="10" t="s">
        <v>13</v>
      </c>
      <c r="C24" s="20" t="s">
        <v>4</v>
      </c>
      <c r="D24" s="25">
        <v>28124</v>
      </c>
      <c r="E24" s="54">
        <f t="shared" si="0"/>
        <v>90721</v>
      </c>
      <c r="F24" s="55">
        <v>2797</v>
      </c>
      <c r="G24" s="54">
        <f t="shared" si="1"/>
        <v>89868</v>
      </c>
      <c r="H24" s="53">
        <f t="shared" si="2"/>
        <v>180589</v>
      </c>
      <c r="I24" s="87">
        <v>42932</v>
      </c>
      <c r="J24" s="72">
        <f t="shared" si="3"/>
        <v>72323</v>
      </c>
      <c r="K24" s="55">
        <v>4226</v>
      </c>
      <c r="L24" s="80">
        <f t="shared" si="4"/>
        <v>71101</v>
      </c>
      <c r="M24" s="31">
        <f t="shared" si="5"/>
        <v>143424</v>
      </c>
      <c r="N24" s="38">
        <f t="shared" si="6"/>
        <v>324013</v>
      </c>
      <c r="O24" s="27"/>
    </row>
    <row r="25" spans="1:15" s="11" customFormat="1" ht="15">
      <c r="A25" s="12">
        <v>4</v>
      </c>
      <c r="B25" s="10" t="s">
        <v>13</v>
      </c>
      <c r="C25" s="20" t="s">
        <v>5</v>
      </c>
      <c r="D25" s="25">
        <v>52381</v>
      </c>
      <c r="E25" s="54">
        <f t="shared" si="0"/>
        <v>168968</v>
      </c>
      <c r="F25" s="55">
        <v>5152</v>
      </c>
      <c r="G25" s="54">
        <f t="shared" si="1"/>
        <v>165535</v>
      </c>
      <c r="H25" s="53">
        <f t="shared" si="2"/>
        <v>334503</v>
      </c>
      <c r="I25" s="87">
        <v>76888</v>
      </c>
      <c r="J25" s="72">
        <f t="shared" si="3"/>
        <v>129526</v>
      </c>
      <c r="K25" s="55">
        <v>7597</v>
      </c>
      <c r="L25" s="80">
        <f t="shared" si="4"/>
        <v>127816</v>
      </c>
      <c r="M25" s="31">
        <f t="shared" si="5"/>
        <v>257342</v>
      </c>
      <c r="N25" s="38">
        <f t="shared" si="6"/>
        <v>591845</v>
      </c>
      <c r="O25" s="27"/>
    </row>
    <row r="26" spans="1:15" s="11" customFormat="1" ht="15">
      <c r="A26" s="12">
        <v>5</v>
      </c>
      <c r="B26" s="10" t="s">
        <v>13</v>
      </c>
      <c r="C26" s="20" t="s">
        <v>6</v>
      </c>
      <c r="D26" s="25">
        <v>27554</v>
      </c>
      <c r="E26" s="54">
        <f t="shared" si="0"/>
        <v>88883</v>
      </c>
      <c r="F26" s="55">
        <v>2750</v>
      </c>
      <c r="G26" s="54">
        <f t="shared" si="1"/>
        <v>88358</v>
      </c>
      <c r="H26" s="53">
        <f t="shared" si="2"/>
        <v>177241</v>
      </c>
      <c r="I26" s="87">
        <v>42842</v>
      </c>
      <c r="J26" s="72">
        <f t="shared" si="3"/>
        <v>72172</v>
      </c>
      <c r="K26" s="55">
        <v>4298</v>
      </c>
      <c r="L26" s="80">
        <f t="shared" si="4"/>
        <v>72312</v>
      </c>
      <c r="M26" s="31">
        <f t="shared" si="5"/>
        <v>144484</v>
      </c>
      <c r="N26" s="38">
        <f t="shared" si="6"/>
        <v>321725</v>
      </c>
      <c r="O26" s="27"/>
    </row>
    <row r="27" spans="1:15" s="11" customFormat="1" ht="15">
      <c r="A27" s="12">
        <v>6</v>
      </c>
      <c r="B27" s="10" t="s">
        <v>13</v>
      </c>
      <c r="C27" s="20" t="s">
        <v>7</v>
      </c>
      <c r="D27" s="25">
        <v>20679</v>
      </c>
      <c r="E27" s="54">
        <f t="shared" si="0"/>
        <v>66705</v>
      </c>
      <c r="F27" s="55">
        <v>2144</v>
      </c>
      <c r="G27" s="54">
        <f>ROUND(G$1*F27,0)+1</f>
        <v>68888</v>
      </c>
      <c r="H27" s="53">
        <f t="shared" si="2"/>
        <v>135593</v>
      </c>
      <c r="I27" s="87">
        <v>29733</v>
      </c>
      <c r="J27" s="72">
        <f t="shared" si="3"/>
        <v>50088</v>
      </c>
      <c r="K27" s="55">
        <v>2994</v>
      </c>
      <c r="L27" s="80">
        <f t="shared" si="4"/>
        <v>50373</v>
      </c>
      <c r="M27" s="31">
        <f t="shared" si="5"/>
        <v>100461</v>
      </c>
      <c r="N27" s="38">
        <f t="shared" si="6"/>
        <v>236054</v>
      </c>
      <c r="O27" s="27"/>
    </row>
    <row r="28" spans="1:15" s="11" customFormat="1" ht="15">
      <c r="A28" s="12">
        <v>7</v>
      </c>
      <c r="B28" s="10" t="s">
        <v>13</v>
      </c>
      <c r="C28" s="20" t="s">
        <v>8</v>
      </c>
      <c r="D28" s="25">
        <v>24066</v>
      </c>
      <c r="E28" s="54">
        <f t="shared" si="0"/>
        <v>77631</v>
      </c>
      <c r="F28" s="55">
        <v>2479</v>
      </c>
      <c r="G28" s="54">
        <f t="shared" si="1"/>
        <v>79651</v>
      </c>
      <c r="H28" s="53">
        <f t="shared" si="2"/>
        <v>157282</v>
      </c>
      <c r="I28" s="87">
        <v>35878</v>
      </c>
      <c r="J28" s="72">
        <f t="shared" si="3"/>
        <v>60440</v>
      </c>
      <c r="K28" s="55">
        <v>3688</v>
      </c>
      <c r="L28" s="80">
        <f t="shared" si="4"/>
        <v>62049</v>
      </c>
      <c r="M28" s="31">
        <f t="shared" si="5"/>
        <v>122489</v>
      </c>
      <c r="N28" s="38">
        <f t="shared" si="6"/>
        <v>279771</v>
      </c>
      <c r="O28" s="27"/>
    </row>
    <row r="29" spans="1:15" s="11" customFormat="1" ht="15">
      <c r="A29" s="12">
        <v>8</v>
      </c>
      <c r="B29" s="10" t="s">
        <v>13</v>
      </c>
      <c r="C29" s="20" t="s">
        <v>9</v>
      </c>
      <c r="D29" s="25">
        <v>35821</v>
      </c>
      <c r="E29" s="54">
        <f t="shared" si="0"/>
        <v>115550</v>
      </c>
      <c r="F29" s="55">
        <v>3647</v>
      </c>
      <c r="G29" s="54">
        <f t="shared" si="1"/>
        <v>117179</v>
      </c>
      <c r="H29" s="53">
        <f t="shared" si="2"/>
        <v>232729</v>
      </c>
      <c r="I29" s="87">
        <v>51653</v>
      </c>
      <c r="J29" s="72">
        <f t="shared" si="3"/>
        <v>87015</v>
      </c>
      <c r="K29" s="55">
        <v>5312</v>
      </c>
      <c r="L29" s="80">
        <f t="shared" si="4"/>
        <v>89372</v>
      </c>
      <c r="M29" s="31">
        <f t="shared" si="5"/>
        <v>176387</v>
      </c>
      <c r="N29" s="38">
        <f t="shared" si="6"/>
        <v>409116</v>
      </c>
      <c r="O29" s="27"/>
    </row>
    <row r="30" spans="1:15" s="11" customFormat="1" ht="15">
      <c r="A30" s="12">
        <v>9</v>
      </c>
      <c r="B30" s="10" t="s">
        <v>13</v>
      </c>
      <c r="C30" s="21" t="s">
        <v>10</v>
      </c>
      <c r="D30" s="25">
        <v>20699</v>
      </c>
      <c r="E30" s="54">
        <f t="shared" si="0"/>
        <v>66770</v>
      </c>
      <c r="F30" s="55">
        <v>2022</v>
      </c>
      <c r="G30" s="54">
        <f>ROUND(G$1*F30,0)+1</f>
        <v>64968</v>
      </c>
      <c r="H30" s="53">
        <f t="shared" si="2"/>
        <v>131738</v>
      </c>
      <c r="I30" s="87">
        <v>31845</v>
      </c>
      <c r="J30" s="72">
        <f t="shared" si="3"/>
        <v>53646</v>
      </c>
      <c r="K30" s="55">
        <v>3059</v>
      </c>
      <c r="L30" s="80">
        <f>ROUND(L$1*K30,0)</f>
        <v>51466</v>
      </c>
      <c r="M30" s="31">
        <f t="shared" si="5"/>
        <v>105112</v>
      </c>
      <c r="N30" s="38">
        <f t="shared" si="6"/>
        <v>236850</v>
      </c>
      <c r="O30" s="27"/>
    </row>
    <row r="31" spans="1:14" s="11" customFormat="1" ht="15.75" thickBot="1">
      <c r="A31" s="13"/>
      <c r="B31" s="14"/>
      <c r="C31" s="15"/>
      <c r="D31" s="24"/>
      <c r="E31" s="56"/>
      <c r="F31" s="56"/>
      <c r="G31" s="56"/>
      <c r="H31" s="57"/>
      <c r="I31" s="88"/>
      <c r="J31" s="73"/>
      <c r="K31" s="56"/>
      <c r="L31" s="81"/>
      <c r="M31" s="46"/>
      <c r="N31" s="39"/>
    </row>
    <row r="32" spans="1:15" s="11" customFormat="1" ht="15.75" thickBot="1">
      <c r="A32" s="16"/>
      <c r="B32" s="17"/>
      <c r="C32" s="18" t="s">
        <v>11</v>
      </c>
      <c r="D32" s="58">
        <f aca="true" t="shared" si="7" ref="D32:N32">SUM(D22:D30)</f>
        <v>292521</v>
      </c>
      <c r="E32" s="59">
        <f t="shared" si="7"/>
        <v>943602</v>
      </c>
      <c r="F32" s="60">
        <f t="shared" si="7"/>
        <v>29368</v>
      </c>
      <c r="G32" s="59">
        <f t="shared" si="7"/>
        <v>943602</v>
      </c>
      <c r="H32" s="29">
        <f t="shared" si="7"/>
        <v>1887204</v>
      </c>
      <c r="I32" s="89">
        <f>SUM(I22:I30)</f>
        <v>431770</v>
      </c>
      <c r="J32" s="74">
        <f>SUM(J22:J30)</f>
        <v>727360</v>
      </c>
      <c r="K32" s="82">
        <f>SUM(K22:K30)</f>
        <v>43232</v>
      </c>
      <c r="L32" s="59">
        <f>SUM(L22:L30)</f>
        <v>727360</v>
      </c>
      <c r="M32" s="76">
        <f>SUM(M22:M30)</f>
        <v>1454720</v>
      </c>
      <c r="N32" s="40">
        <f t="shared" si="7"/>
        <v>3341924</v>
      </c>
      <c r="O32" s="26"/>
    </row>
    <row r="35" ht="12.75">
      <c r="A35" s="91" t="s">
        <v>28</v>
      </c>
    </row>
    <row r="36" spans="2:12" ht="13.5">
      <c r="B36" s="90" t="s">
        <v>29</v>
      </c>
      <c r="K36" s="68"/>
      <c r="L36" s="68"/>
    </row>
    <row r="37" spans="2:12" ht="14.25">
      <c r="B37" s="90" t="s">
        <v>32</v>
      </c>
      <c r="K37" s="69"/>
      <c r="L37" s="69"/>
    </row>
    <row r="39" spans="2:12" ht="13.5">
      <c r="B39" s="92" t="s">
        <v>33</v>
      </c>
      <c r="L39" s="68" t="s">
        <v>31</v>
      </c>
    </row>
    <row r="40" ht="14.25">
      <c r="L40" s="69" t="s">
        <v>34</v>
      </c>
    </row>
  </sheetData>
  <mergeCells count="10">
    <mergeCell ref="F12:G12"/>
    <mergeCell ref="F13:G13"/>
    <mergeCell ref="I18:M18"/>
    <mergeCell ref="A4:N4"/>
    <mergeCell ref="A5:N5"/>
    <mergeCell ref="A6:N6"/>
    <mergeCell ref="A10:N10"/>
    <mergeCell ref="A8:N8"/>
    <mergeCell ref="D18:H18"/>
    <mergeCell ref="A9:N9"/>
  </mergeCells>
  <printOptions horizontalCentered="1"/>
  <pageMargins left="0.1968503937007874" right="0.1968503937007874" top="0.984251968503937" bottom="0.5905511811023623" header="0.5118110236220472" footer="0.11811023622047245"/>
  <pageSetup fitToHeight="1" fitToWidth="1"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Provveditorato Studi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Bilancio</dc:creator>
  <cp:keywords/>
  <dc:description/>
  <cp:lastModifiedBy>Cerini Giancarlo</cp:lastModifiedBy>
  <cp:lastPrinted>2004-11-02T20:15:46Z</cp:lastPrinted>
  <dcterms:created xsi:type="dcterms:W3CDTF">2001-08-28T14:08:21Z</dcterms:created>
  <dcterms:modified xsi:type="dcterms:W3CDTF">2004-11-02T20:16:51Z</dcterms:modified>
  <cp:category/>
  <cp:version/>
  <cp:contentType/>
  <cp:contentStatus/>
</cp:coreProperties>
</file>