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3" activeTab="3"/>
  </bookViews>
  <sheets>
    <sheet name="INFANZIA" sheetId="1" r:id="rId1"/>
    <sheet name="PRIMARIA" sheetId="2" r:id="rId2"/>
    <sheet name="PRIMO GRADO" sheetId="3" r:id="rId3"/>
    <sheet name="SECONDO GRADO" sheetId="4" r:id="rId4"/>
    <sheet name="TOTALE H" sheetId="5" r:id="rId5"/>
    <sheet name="SINTESI REGIONE" sheetId="6" r:id="rId6"/>
    <sheet name="ATA" sheetId="7" r:id="rId7"/>
    <sheet name="CLASSI AUTORIZZATE" sheetId="8" r:id="rId8"/>
    <sheet name="TOTALE" sheetId="9" r:id="rId9"/>
  </sheets>
  <definedNames>
    <definedName name="_xlnm.Print_Titles" localSheetId="0">'INFANZIA'!$1:$1</definedName>
    <definedName name="_xlnm.Print_Titles" localSheetId="1">'PRIMARIA'!$1:$1</definedName>
    <definedName name="_xlnm.Print_Titles" localSheetId="2">'PRIMO GRADO'!$1:$1</definedName>
    <definedName name="_xlnm.Print_Titles" localSheetId="3">'SECONDO GRADO'!$1:$1</definedName>
    <definedName name="_xlnm.Print_Titles" localSheetId="8">'TOTALE'!$1:$1</definedName>
    <definedName name="_xlnm.Print_Titles" localSheetId="4">'TOTALE H'!$1:$1</definedName>
  </definedNames>
  <calcPr fullCalcOnLoad="1"/>
</workbook>
</file>

<file path=xl/sharedStrings.xml><?xml version="1.0" encoding="utf-8"?>
<sst xmlns="http://schemas.openxmlformats.org/spreadsheetml/2006/main" count="455" uniqueCount="129">
  <si>
    <t>Provincia</t>
  </si>
  <si>
    <t>Bambini</t>
  </si>
  <si>
    <t>Sezioni</t>
  </si>
  <si>
    <t>Posti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</si>
  <si>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</si>
  <si>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</si>
  <si>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</si>
  <si>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</si>
  <si>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</si>
  <si>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</si>
  <si>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</si>
  <si>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</si>
  <si>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</si>
  <si>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</t>
  </si>
  <si>
    <t>SCUOLA DELL'INFANZIA</t>
  </si>
  <si>
    <t>Alunni</t>
  </si>
  <si>
    <t>Classi</t>
  </si>
  <si>
    <t>Alunni H</t>
  </si>
  <si>
    <t>Classi T.P.</t>
  </si>
  <si>
    <t>Alunni/   classi</t>
  </si>
  <si>
    <t>Posti H</t>
  </si>
  <si>
    <t>SCUOLA PRIMARIA</t>
  </si>
  <si>
    <t>SCUOLA SECONDARIA DI PRIMO GRADO</t>
  </si>
  <si>
    <t>SCUOLA SECONDARIA DI SECONDO GRADO</t>
  </si>
  <si>
    <t>var classi</t>
  </si>
  <si>
    <t>var posti</t>
  </si>
  <si>
    <t>NOTE:</t>
  </si>
  <si>
    <t>TOT POSTI</t>
  </si>
  <si>
    <t>A</t>
  </si>
  <si>
    <t>B</t>
  </si>
  <si>
    <t>var posti comuni</t>
  </si>
  <si>
    <t>Posti Lingua</t>
  </si>
  <si>
    <t>var posti lingua</t>
  </si>
  <si>
    <t>ORE COMUNI</t>
  </si>
  <si>
    <t>ORE LINGUA</t>
  </si>
  <si>
    <t>TOT ORE</t>
  </si>
  <si>
    <t>var sezioni</t>
  </si>
  <si>
    <t>Posti **</t>
  </si>
  <si>
    <t>Posti lingua</t>
  </si>
  <si>
    <t>A+B</t>
  </si>
  <si>
    <t>OF 2003-04</t>
  </si>
  <si>
    <t>OF 2004-05</t>
  </si>
  <si>
    <t>var classi T.P.</t>
  </si>
  <si>
    <t>var alunni H</t>
  </si>
  <si>
    <t>var posti H</t>
  </si>
  <si>
    <t>POSTI PER PROGETTI</t>
  </si>
  <si>
    <t>TOTALE SCUOLA STATALE</t>
  </si>
  <si>
    <t>OD 2004-05</t>
  </si>
  <si>
    <t>POSTI COMUNI</t>
  </si>
  <si>
    <t>var bambini</t>
  </si>
  <si>
    <t>var alunni</t>
  </si>
  <si>
    <t>TOTALE SCUOLA STATALE - SOSTEGNO</t>
  </si>
  <si>
    <t>Alunni / posti</t>
  </si>
  <si>
    <t>i posti EDA ed ospedalieri 0405 sono inclusi nei posti comuni</t>
  </si>
  <si>
    <t>alunni / classi</t>
  </si>
  <si>
    <t>alunni / posti</t>
  </si>
  <si>
    <t>Bambini / sezioni</t>
  </si>
  <si>
    <t>Bambini / posti</t>
  </si>
  <si>
    <t>SPEZZONI ORARI</t>
  </si>
  <si>
    <t>Alunni / classi</t>
  </si>
  <si>
    <t>% Alunni H</t>
  </si>
  <si>
    <t>Alunni H / Posti H</t>
  </si>
  <si>
    <t>SCUOLA SECONDARIA DI I GRADO</t>
  </si>
  <si>
    <t>SCUOLA SECONDARIA DI II GRADO</t>
  </si>
  <si>
    <t>TOTALE REGIONALE SCUOLA STATALE</t>
  </si>
  <si>
    <t>ORGANICO DI FATTO 2004-05</t>
  </si>
  <si>
    <t>ORGANICO DI DIRITTO 2004-05</t>
  </si>
  <si>
    <t>ORGANICO DI FATTO 2003-04</t>
  </si>
  <si>
    <t>TOTALE</t>
  </si>
  <si>
    <t>PC - 1 posto autorizzato dal MIUR per sperimentazione della lingua straniera nella scuola dell'infanzia</t>
  </si>
  <si>
    <t>FE - DD Argenta - 1 posto di organico funzionale OD e OF 2004-05 e 2003-03</t>
  </si>
  <si>
    <t>RA - 1 posto di progetto OF 04-04</t>
  </si>
  <si>
    <t>RN - DD Coriano - 1 posto di organico funzionale OD e OF 2004-05 e 2003-03</t>
  </si>
  <si>
    <t>FO - 2 posti per progetti in OF 04-05</t>
  </si>
  <si>
    <t>PR - 1 posto per progetto in OF 04-05</t>
  </si>
  <si>
    <t>RE - 1 posto per progetto in OF 04-05</t>
  </si>
  <si>
    <t>ORE II lingua</t>
  </si>
  <si>
    <t>Forlì Cesena e Modena - il totale posti include 1 cattedra di seconda lingua comunitaria</t>
  </si>
  <si>
    <t>ISTITUZIONE DI POSTI PER SITUAZIONI PREESISTENTI IN O.D.</t>
  </si>
  <si>
    <t>ISTITUZIONE DI POSTI PER SITUAZIONI SOPRAVVENUTE</t>
  </si>
  <si>
    <t>COLL. SCOL.</t>
  </si>
  <si>
    <t>SOPPRESSIONE DI POSTI</t>
  </si>
  <si>
    <t>C</t>
  </si>
  <si>
    <t>D</t>
  </si>
  <si>
    <t>E</t>
  </si>
  <si>
    <t>PROVINCIA</t>
  </si>
  <si>
    <t>ASSIST. AMMIN.</t>
  </si>
  <si>
    <t>ASSIST. TECN.</t>
  </si>
  <si>
    <t>APPALTI DISDETTI</t>
  </si>
  <si>
    <t>COLLOCATI FUORI RUOLO</t>
  </si>
  <si>
    <t>A+B+D-E</t>
  </si>
  <si>
    <t>BOLOGNA</t>
  </si>
  <si>
    <t>FERRARA</t>
  </si>
  <si>
    <t>FORLI' CESENA</t>
  </si>
  <si>
    <t>MODENA</t>
  </si>
  <si>
    <t>PARMA</t>
  </si>
  <si>
    <t>PIACENZA</t>
  </si>
  <si>
    <t>RAVENNA</t>
  </si>
  <si>
    <t>REGGIO EMILIA</t>
  </si>
  <si>
    <t>RIMINI</t>
  </si>
  <si>
    <t>ORGANICO DOCENTI A.S. 2004-05</t>
  </si>
  <si>
    <t>Posti H aggiuntivi</t>
  </si>
  <si>
    <t>Posti H in deroga</t>
  </si>
  <si>
    <t>Sezioni doppio turno</t>
  </si>
  <si>
    <t>POSTI A.T.A. OD 2004-05</t>
  </si>
  <si>
    <t>TOT</t>
  </si>
  <si>
    <t>POSTI A.T.A. OF 2004-05</t>
  </si>
  <si>
    <t>TOTALE Posti</t>
  </si>
  <si>
    <t>OF 0405    - OD 0405</t>
  </si>
  <si>
    <t>OF 0405    - OF 0304</t>
  </si>
  <si>
    <t>di cui Alunni H</t>
  </si>
  <si>
    <t>**: inclusi i posti EDA di primaria e primo grado, i posti di lingua della primaria, i posti per la seconda lingua nel primo grado</t>
  </si>
  <si>
    <t>% sez. doppio turno</t>
  </si>
  <si>
    <t>% Classi T.P.</t>
  </si>
  <si>
    <t>i posti per progetti sono inclusi nel totale posti</t>
  </si>
  <si>
    <t>var sez. doppio turno</t>
  </si>
  <si>
    <t>Classi autorizzate</t>
  </si>
  <si>
    <t>D.M.331/98</t>
  </si>
  <si>
    <t>ex lege 333/01</t>
  </si>
  <si>
    <t>Classi accorpate</t>
  </si>
  <si>
    <t>ex lege 268/02</t>
  </si>
  <si>
    <t>infanzia</t>
  </si>
  <si>
    <t>Primaria</t>
  </si>
  <si>
    <t>I  grado</t>
  </si>
  <si>
    <t>II grado</t>
  </si>
  <si>
    <t>I grado</t>
  </si>
  <si>
    <t>FORLI’ CESENA</t>
  </si>
  <si>
    <t>CLASSI AUTORIZZATE/ACCORPATE NELLA SITUAZIONE DI FATTO</t>
  </si>
  <si>
    <t>ANNO SCOLASTICO 2004/2005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</si>
</sst>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2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name val="Arial"/>
      <family val="0"/>
    </font>
    <font>
      <b/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name val="Arial"/>
      <family val="0"/>
    </font>
    <font>
      <b/>
      <sz val="8"/>
      <name val="Arial"/>
      <family val="0"/>
    </font>
    <font>
      <sz val="11"/>
      <name val="Comic Sans MS"/>
      <family val="4"/>
    </font>
    <font>
      <b/>
      <sz val="16"/>
      <name val="Comic Sans MS"/>
      <family val="4"/>
    </font>
    <font>
      <sz val="9"/>
      <name val="Comic Sans MS"/>
      <family val="4"/>
    </font>
    <font>
      <sz val="16"/>
      <name val="Comic Sans MS"/>
      <family val="4"/>
    </font>
    <font>
      <sz val="7"/>
      <name val="Comic Sans MS"/>
      <family val="4"/>
    </font>
    <font>
      <i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1" fillId="0" borderId="8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0" fillId="0" borderId="36" xfId="0" applyBorder="1" applyAlignment="1">
      <alignment/>
    </xf>
    <xf numFmtId="3" fontId="2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41" xfId="0" applyBorder="1" applyAlignment="1">
      <alignment/>
    </xf>
    <xf numFmtId="0" fontId="0" fillId="0" borderId="3" xfId="0" applyBorder="1" applyAlignment="1">
      <alignment/>
    </xf>
    <xf numFmtId="0" fontId="0" fillId="0" borderId="50" xfId="0" applyBorder="1" applyAlignment="1">
      <alignment horizontal="center" vertical="center"/>
    </xf>
    <xf numFmtId="3" fontId="4" fillId="0" borderId="5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/>
    </xf>
    <xf numFmtId="0" fontId="11" fillId="0" borderId="0" xfId="0" applyFont="1" applyAlignment="1">
      <alignment/>
    </xf>
    <xf numFmtId="0" fontId="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37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65" xfId="0" applyNumberFormat="1" applyFont="1" applyBorder="1" applyAlignment="1">
      <alignment horizontal="center"/>
    </xf>
    <xf numFmtId="3" fontId="14" fillId="0" borderId="53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52" xfId="0" applyNumberFormat="1" applyFont="1" applyBorder="1" applyAlignment="1">
      <alignment horizontal="center"/>
    </xf>
    <xf numFmtId="0" fontId="4" fillId="2" borderId="31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67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3" fontId="1" fillId="0" borderId="68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4" fontId="1" fillId="0" borderId="75" xfId="0" applyNumberFormat="1" applyFont="1" applyBorder="1" applyAlignment="1">
      <alignment/>
    </xf>
    <xf numFmtId="2" fontId="1" fillId="0" borderId="75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76" xfId="0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7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justify" wrapText="1"/>
    </xf>
    <xf numFmtId="0" fontId="19" fillId="0" borderId="17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0" fontId="0" fillId="0" borderId="24" xfId="0" applyBorder="1" applyAlignment="1">
      <alignment/>
    </xf>
    <xf numFmtId="0" fontId="19" fillId="0" borderId="78" xfId="0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4" fillId="0" borderId="5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0" borderId="62" xfId="0" applyFont="1" applyBorder="1" applyAlignment="1">
      <alignment/>
    </xf>
    <xf numFmtId="3" fontId="7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/>
    </xf>
    <xf numFmtId="0" fontId="0" fillId="0" borderId="82" xfId="0" applyBorder="1" applyAlignment="1">
      <alignment/>
    </xf>
    <xf numFmtId="3" fontId="1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64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3" fontId="2" fillId="0" borderId="1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76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3" fontId="1" fillId="0" borderId="6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" fillId="0" borderId="6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1" fillId="0" borderId="8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2" fillId="0" borderId="2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76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0" fillId="0" borderId="18" xfId="0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6" xfId="0" applyBorder="1" applyAlignment="1">
      <alignment horizontal="center"/>
    </xf>
    <xf numFmtId="3" fontId="8" fillId="0" borderId="88" xfId="0" applyNumberFormat="1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9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9" fillId="0" borderId="86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9" fillId="0" borderId="9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76" xfId="0" applyFont="1" applyBorder="1" applyAlignment="1">
      <alignment horizontal="center" vertical="top" wrapText="1"/>
    </xf>
    <xf numFmtId="0" fontId="19" fillId="0" borderId="93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50" xfId="0" applyFont="1" applyBorder="1" applyAlignment="1">
      <alignment horizontal="center" vertical="top" wrapText="1"/>
    </xf>
    <xf numFmtId="0" fontId="19" fillId="0" borderId="9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7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3" fontId="8" fillId="0" borderId="95" xfId="0" applyNumberFormat="1" applyFont="1" applyBorder="1" applyAlignment="1">
      <alignment horizontal="center" vertical="center"/>
    </xf>
    <xf numFmtId="0" fontId="9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1">
      <selection activeCell="O21" sqref="O21"/>
    </sheetView>
  </sheetViews>
  <sheetFormatPr defaultColWidth="9.140625" defaultRowHeight="12.75"/>
  <cols>
    <col min="1" max="1" width="11.00390625" style="0" customWidth="1"/>
    <col min="2" max="2" width="1.8515625" style="0" customWidth="1"/>
    <col min="3" max="4" width="7.57421875" style="0" customWidth="1"/>
    <col min="5" max="5" width="7.7109375" style="0" customWidth="1"/>
    <col min="6" max="6" width="7.00390625" style="0" customWidth="1"/>
    <col min="7" max="7" width="8.57421875" style="0" customWidth="1"/>
    <col min="8" max="8" width="7.57421875" style="0" customWidth="1"/>
    <col min="9" max="9" width="2.00390625" style="0" customWidth="1"/>
    <col min="10" max="10" width="6.7109375" style="0" customWidth="1"/>
    <col min="11" max="11" width="7.421875" style="0" customWidth="1"/>
    <col min="12" max="12" width="8.421875" style="0" customWidth="1"/>
    <col min="13" max="13" width="7.00390625" style="0" customWidth="1"/>
    <col min="14" max="14" width="8.7109375" style="0" customWidth="1"/>
    <col min="15" max="15" width="6.7109375" style="0" customWidth="1"/>
    <col min="16" max="16" width="7.00390625" style="0" customWidth="1"/>
    <col min="17" max="17" width="7.57421875" style="0" customWidth="1"/>
    <col min="18" max="19" width="7.28125" style="0" customWidth="1"/>
  </cols>
  <sheetData>
    <row r="1" spans="3:19" ht="16.5" customHeight="1" thickBot="1">
      <c r="C1" s="213" t="s">
        <v>100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6"/>
    </row>
    <row r="2" ht="6" customHeight="1"/>
    <row r="3" spans="1:19" ht="20.25" thickBot="1">
      <c r="A3" s="24">
        <v>38238</v>
      </c>
      <c r="B3" s="1"/>
      <c r="C3" s="209" t="s">
        <v>14</v>
      </c>
      <c r="D3" s="210"/>
      <c r="E3" s="210"/>
      <c r="F3" s="210"/>
      <c r="G3" s="210"/>
      <c r="H3" s="210"/>
      <c r="I3" s="210"/>
      <c r="J3" s="211"/>
      <c r="K3" s="211"/>
      <c r="L3" s="211"/>
      <c r="M3" s="211"/>
      <c r="N3" s="211"/>
      <c r="O3" s="211"/>
      <c r="P3" s="212"/>
      <c r="Q3" s="212"/>
      <c r="R3" s="212"/>
      <c r="S3" s="212"/>
    </row>
    <row r="4" spans="1:19" ht="17.25" customHeight="1" thickBot="1">
      <c r="A4" s="1"/>
      <c r="B4" s="2"/>
      <c r="C4" s="195" t="s">
        <v>47</v>
      </c>
      <c r="D4" s="190"/>
      <c r="E4" s="190"/>
      <c r="F4" s="191"/>
      <c r="G4" s="64"/>
      <c r="H4" s="64"/>
      <c r="I4" s="21"/>
      <c r="J4" s="217" t="s">
        <v>41</v>
      </c>
      <c r="K4" s="218"/>
      <c r="L4" s="218"/>
      <c r="M4" s="218"/>
      <c r="N4" s="218"/>
      <c r="O4" s="218"/>
      <c r="P4" s="218"/>
      <c r="Q4" s="218"/>
      <c r="R4" s="218"/>
      <c r="S4" s="219"/>
    </row>
    <row r="5" spans="1:19" ht="39" thickTop="1">
      <c r="A5" s="4" t="s">
        <v>0</v>
      </c>
      <c r="B5" s="5"/>
      <c r="C5" s="6" t="s">
        <v>1</v>
      </c>
      <c r="D5" s="6" t="s">
        <v>2</v>
      </c>
      <c r="E5" s="6" t="s">
        <v>103</v>
      </c>
      <c r="F5" s="6" t="s">
        <v>3</v>
      </c>
      <c r="G5" s="26"/>
      <c r="H5" s="26"/>
      <c r="I5" s="5"/>
      <c r="J5" s="180" t="s">
        <v>1</v>
      </c>
      <c r="K5" s="181" t="s">
        <v>49</v>
      </c>
      <c r="L5" s="182" t="s">
        <v>2</v>
      </c>
      <c r="M5" s="183" t="s">
        <v>36</v>
      </c>
      <c r="N5" s="181" t="s">
        <v>103</v>
      </c>
      <c r="O5" s="186" t="s">
        <v>112</v>
      </c>
      <c r="P5" s="182" t="s">
        <v>3</v>
      </c>
      <c r="Q5" s="183" t="s">
        <v>25</v>
      </c>
      <c r="R5" s="184" t="s">
        <v>56</v>
      </c>
      <c r="S5" s="185" t="s">
        <v>57</v>
      </c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35"/>
      <c r="K6" s="34"/>
      <c r="L6" s="56"/>
      <c r="M6" s="34"/>
      <c r="N6" s="34"/>
      <c r="O6" s="34"/>
      <c r="P6" s="56"/>
      <c r="Q6" s="34"/>
      <c r="R6" s="34"/>
      <c r="S6" s="36"/>
    </row>
    <row r="7" spans="1:19" ht="14.25">
      <c r="A7" s="7" t="s">
        <v>4</v>
      </c>
      <c r="B7" s="2"/>
      <c r="C7" s="8">
        <v>10609</v>
      </c>
      <c r="D7" s="8">
        <v>437</v>
      </c>
      <c r="E7" s="8">
        <v>413</v>
      </c>
      <c r="F7" s="8">
        <v>850</v>
      </c>
      <c r="G7" s="15"/>
      <c r="H7" s="15"/>
      <c r="I7" s="10"/>
      <c r="J7" s="37">
        <v>10701</v>
      </c>
      <c r="K7" s="50">
        <f aca="true" t="shared" si="0" ref="K7:K16">J7-C7</f>
        <v>92</v>
      </c>
      <c r="L7" s="57">
        <f aca="true" t="shared" si="1" ref="L7:L15">D7</f>
        <v>437</v>
      </c>
      <c r="M7" s="53">
        <f aca="true" t="shared" si="2" ref="M7:M15">L7-D7</f>
        <v>0</v>
      </c>
      <c r="N7" s="50">
        <f>E7</f>
        <v>413</v>
      </c>
      <c r="O7" s="107">
        <f>N7/L7*100</f>
        <v>94.50800915331807</v>
      </c>
      <c r="P7" s="57">
        <v>850</v>
      </c>
      <c r="Q7" s="53">
        <f aca="true" t="shared" si="3" ref="Q7:Q15">P7-F7</f>
        <v>0</v>
      </c>
      <c r="R7" s="9">
        <f>J7/L7</f>
        <v>24.487414187643022</v>
      </c>
      <c r="S7" s="38">
        <f aca="true" t="shared" si="4" ref="S7:S16">J7/P7</f>
        <v>12.589411764705883</v>
      </c>
    </row>
    <row r="8" spans="1:19" ht="14.25">
      <c r="A8" s="7" t="s">
        <v>5</v>
      </c>
      <c r="B8" s="2"/>
      <c r="C8" s="8">
        <v>2300</v>
      </c>
      <c r="D8" s="8">
        <v>97</v>
      </c>
      <c r="E8" s="8">
        <v>96</v>
      </c>
      <c r="F8" s="8">
        <v>194</v>
      </c>
      <c r="G8" s="15"/>
      <c r="H8" s="15"/>
      <c r="I8" s="10"/>
      <c r="J8" s="37">
        <v>2270</v>
      </c>
      <c r="K8" s="50">
        <f t="shared" si="0"/>
        <v>-30</v>
      </c>
      <c r="L8" s="57">
        <f t="shared" si="1"/>
        <v>97</v>
      </c>
      <c r="M8" s="53">
        <f t="shared" si="2"/>
        <v>0</v>
      </c>
      <c r="N8" s="50">
        <f aca="true" t="shared" si="5" ref="N8:N15">E8</f>
        <v>96</v>
      </c>
      <c r="O8" s="107">
        <f aca="true" t="shared" si="6" ref="O8:O16">N8/L8*100</f>
        <v>98.96907216494846</v>
      </c>
      <c r="P8" s="57">
        <v>194</v>
      </c>
      <c r="Q8" s="53">
        <f t="shared" si="3"/>
        <v>0</v>
      </c>
      <c r="R8" s="9">
        <f aca="true" t="shared" si="7" ref="R8:R16">J8/L8</f>
        <v>23.4020618556701</v>
      </c>
      <c r="S8" s="38">
        <f t="shared" si="4"/>
        <v>11.70103092783505</v>
      </c>
    </row>
    <row r="9" spans="1:19" ht="14.25">
      <c r="A9" s="7" t="s">
        <v>6</v>
      </c>
      <c r="B9" s="2"/>
      <c r="C9" s="8">
        <v>5608</v>
      </c>
      <c r="D9" s="8">
        <v>228</v>
      </c>
      <c r="E9" s="8">
        <v>213</v>
      </c>
      <c r="F9" s="8">
        <v>441</v>
      </c>
      <c r="G9" s="15"/>
      <c r="H9" s="15"/>
      <c r="I9" s="10"/>
      <c r="J9" s="37">
        <v>5635</v>
      </c>
      <c r="K9" s="50">
        <f t="shared" si="0"/>
        <v>27</v>
      </c>
      <c r="L9" s="57">
        <f t="shared" si="1"/>
        <v>228</v>
      </c>
      <c r="M9" s="53">
        <f t="shared" si="2"/>
        <v>0</v>
      </c>
      <c r="N9" s="50">
        <f t="shared" si="5"/>
        <v>213</v>
      </c>
      <c r="O9" s="107">
        <f t="shared" si="6"/>
        <v>93.42105263157895</v>
      </c>
      <c r="P9" s="57">
        <v>441</v>
      </c>
      <c r="Q9" s="53">
        <f t="shared" si="3"/>
        <v>0</v>
      </c>
      <c r="R9" s="9">
        <f t="shared" si="7"/>
        <v>24.714912280701753</v>
      </c>
      <c r="S9" s="38">
        <f t="shared" si="4"/>
        <v>12.777777777777779</v>
      </c>
    </row>
    <row r="10" spans="1:19" ht="14.25">
      <c r="A10" s="7" t="s">
        <v>7</v>
      </c>
      <c r="B10" s="2"/>
      <c r="C10" s="8">
        <v>8680</v>
      </c>
      <c r="D10" s="8">
        <v>357</v>
      </c>
      <c r="E10" s="8">
        <v>355</v>
      </c>
      <c r="F10" s="8">
        <v>712</v>
      </c>
      <c r="G10" s="15"/>
      <c r="H10" s="15"/>
      <c r="I10" s="10"/>
      <c r="J10" s="37">
        <v>8830</v>
      </c>
      <c r="K10" s="50">
        <f t="shared" si="0"/>
        <v>150</v>
      </c>
      <c r="L10" s="57">
        <f t="shared" si="1"/>
        <v>357</v>
      </c>
      <c r="M10" s="53">
        <f t="shared" si="2"/>
        <v>0</v>
      </c>
      <c r="N10" s="50">
        <f t="shared" si="5"/>
        <v>355</v>
      </c>
      <c r="O10" s="107">
        <f t="shared" si="6"/>
        <v>99.43977591036415</v>
      </c>
      <c r="P10" s="57">
        <v>712</v>
      </c>
      <c r="Q10" s="53">
        <f t="shared" si="3"/>
        <v>0</v>
      </c>
      <c r="R10" s="9">
        <f t="shared" si="7"/>
        <v>24.73389355742297</v>
      </c>
      <c r="S10" s="38">
        <f t="shared" si="4"/>
        <v>12.401685393258427</v>
      </c>
    </row>
    <row r="11" spans="1:19" ht="14.25">
      <c r="A11" s="7" t="s">
        <v>8</v>
      </c>
      <c r="B11" s="2"/>
      <c r="C11" s="8">
        <v>3783</v>
      </c>
      <c r="D11" s="8">
        <v>153</v>
      </c>
      <c r="E11" s="8">
        <v>150</v>
      </c>
      <c r="F11" s="8">
        <v>303</v>
      </c>
      <c r="G11" s="15"/>
      <c r="H11" s="15"/>
      <c r="I11" s="10"/>
      <c r="J11" s="37">
        <v>3840</v>
      </c>
      <c r="K11" s="50">
        <f t="shared" si="0"/>
        <v>57</v>
      </c>
      <c r="L11" s="57">
        <f t="shared" si="1"/>
        <v>153</v>
      </c>
      <c r="M11" s="53">
        <f t="shared" si="2"/>
        <v>0</v>
      </c>
      <c r="N11" s="50">
        <f t="shared" si="5"/>
        <v>150</v>
      </c>
      <c r="O11" s="107">
        <f t="shared" si="6"/>
        <v>98.0392156862745</v>
      </c>
      <c r="P11" s="57">
        <v>303</v>
      </c>
      <c r="Q11" s="53">
        <f t="shared" si="3"/>
        <v>0</v>
      </c>
      <c r="R11" s="9">
        <f t="shared" si="7"/>
        <v>25.098039215686274</v>
      </c>
      <c r="S11" s="38">
        <f t="shared" si="4"/>
        <v>12.673267326732674</v>
      </c>
    </row>
    <row r="12" spans="1:19" ht="14.25">
      <c r="A12" s="7" t="s">
        <v>9</v>
      </c>
      <c r="B12" s="2"/>
      <c r="C12" s="8">
        <v>3872</v>
      </c>
      <c r="D12" s="8">
        <v>151</v>
      </c>
      <c r="E12" s="8">
        <v>144</v>
      </c>
      <c r="F12" s="8">
        <v>296</v>
      </c>
      <c r="G12" s="15"/>
      <c r="H12" s="15"/>
      <c r="I12" s="10"/>
      <c r="J12" s="37">
        <v>3876</v>
      </c>
      <c r="K12" s="50">
        <f t="shared" si="0"/>
        <v>4</v>
      </c>
      <c r="L12" s="57">
        <f t="shared" si="1"/>
        <v>151</v>
      </c>
      <c r="M12" s="53">
        <f t="shared" si="2"/>
        <v>0</v>
      </c>
      <c r="N12" s="50">
        <f t="shared" si="5"/>
        <v>144</v>
      </c>
      <c r="O12" s="107">
        <f t="shared" si="6"/>
        <v>95.36423841059603</v>
      </c>
      <c r="P12" s="57">
        <v>296</v>
      </c>
      <c r="Q12" s="53">
        <f t="shared" si="3"/>
        <v>0</v>
      </c>
      <c r="R12" s="9">
        <f t="shared" si="7"/>
        <v>25.66887417218543</v>
      </c>
      <c r="S12" s="38">
        <f t="shared" si="4"/>
        <v>13.094594594594595</v>
      </c>
    </row>
    <row r="13" spans="1:19" ht="14.25">
      <c r="A13" s="7" t="s">
        <v>10</v>
      </c>
      <c r="B13" s="2"/>
      <c r="C13" s="8">
        <v>3838</v>
      </c>
      <c r="D13" s="8">
        <v>149</v>
      </c>
      <c r="E13" s="8">
        <v>148</v>
      </c>
      <c r="F13" s="8">
        <v>297</v>
      </c>
      <c r="G13" s="15"/>
      <c r="H13" s="15"/>
      <c r="I13" s="10"/>
      <c r="J13" s="37">
        <v>3855</v>
      </c>
      <c r="K13" s="50">
        <f t="shared" si="0"/>
        <v>17</v>
      </c>
      <c r="L13" s="57">
        <f t="shared" si="1"/>
        <v>149</v>
      </c>
      <c r="M13" s="53">
        <f t="shared" si="2"/>
        <v>0</v>
      </c>
      <c r="N13" s="50">
        <f t="shared" si="5"/>
        <v>148</v>
      </c>
      <c r="O13" s="107">
        <f t="shared" si="6"/>
        <v>99.32885906040269</v>
      </c>
      <c r="P13" s="57">
        <v>298</v>
      </c>
      <c r="Q13" s="53">
        <f t="shared" si="3"/>
        <v>1</v>
      </c>
      <c r="R13" s="9">
        <f t="shared" si="7"/>
        <v>25.87248322147651</v>
      </c>
      <c r="S13" s="38">
        <f t="shared" si="4"/>
        <v>12.936241610738255</v>
      </c>
    </row>
    <row r="14" spans="1:19" ht="14.25">
      <c r="A14" s="7" t="s">
        <v>11</v>
      </c>
      <c r="B14" s="2"/>
      <c r="C14" s="8">
        <v>3465</v>
      </c>
      <c r="D14" s="8">
        <v>145</v>
      </c>
      <c r="E14" s="8">
        <v>140</v>
      </c>
      <c r="F14" s="8">
        <v>285</v>
      </c>
      <c r="G14" s="15"/>
      <c r="H14" s="15"/>
      <c r="I14" s="10"/>
      <c r="J14" s="37">
        <v>3481</v>
      </c>
      <c r="K14" s="50">
        <f t="shared" si="0"/>
        <v>16</v>
      </c>
      <c r="L14" s="57">
        <f t="shared" si="1"/>
        <v>145</v>
      </c>
      <c r="M14" s="53">
        <f t="shared" si="2"/>
        <v>0</v>
      </c>
      <c r="N14" s="50">
        <f t="shared" si="5"/>
        <v>140</v>
      </c>
      <c r="O14" s="107">
        <f t="shared" si="6"/>
        <v>96.55172413793103</v>
      </c>
      <c r="P14" s="57">
        <v>285</v>
      </c>
      <c r="Q14" s="53">
        <f t="shared" si="3"/>
        <v>0</v>
      </c>
      <c r="R14" s="9">
        <f t="shared" si="7"/>
        <v>24.00689655172414</v>
      </c>
      <c r="S14" s="38">
        <f t="shared" si="4"/>
        <v>12.214035087719298</v>
      </c>
    </row>
    <row r="15" spans="1:19" ht="14.25">
      <c r="A15" s="7" t="s">
        <v>12</v>
      </c>
      <c r="B15" s="2"/>
      <c r="C15" s="8">
        <v>3002</v>
      </c>
      <c r="D15" s="8">
        <v>123</v>
      </c>
      <c r="E15" s="8">
        <v>118</v>
      </c>
      <c r="F15" s="8">
        <v>242</v>
      </c>
      <c r="G15" s="15"/>
      <c r="H15" s="15"/>
      <c r="I15" s="10"/>
      <c r="J15" s="37">
        <v>3090</v>
      </c>
      <c r="K15" s="50">
        <f t="shared" si="0"/>
        <v>88</v>
      </c>
      <c r="L15" s="57">
        <f t="shared" si="1"/>
        <v>123</v>
      </c>
      <c r="M15" s="53">
        <f t="shared" si="2"/>
        <v>0</v>
      </c>
      <c r="N15" s="50">
        <f t="shared" si="5"/>
        <v>118</v>
      </c>
      <c r="O15" s="107">
        <f t="shared" si="6"/>
        <v>95.9349593495935</v>
      </c>
      <c r="P15" s="57">
        <v>242</v>
      </c>
      <c r="Q15" s="53">
        <f t="shared" si="3"/>
        <v>0</v>
      </c>
      <c r="R15" s="9">
        <f t="shared" si="7"/>
        <v>25.121951219512194</v>
      </c>
      <c r="S15" s="38">
        <f t="shared" si="4"/>
        <v>12.768595041322314</v>
      </c>
    </row>
    <row r="16" spans="1:19" ht="29.25" thickBot="1">
      <c r="A16" s="11" t="s">
        <v>13</v>
      </c>
      <c r="B16" s="12"/>
      <c r="C16" s="8">
        <f>SUM(C7:C15)</f>
        <v>45157</v>
      </c>
      <c r="D16" s="8">
        <f>SUM(D7:D15)</f>
        <v>1840</v>
      </c>
      <c r="E16" s="8">
        <f>SUM(E7:E15)</f>
        <v>1777</v>
      </c>
      <c r="F16" s="8">
        <f>SUM(F7:F15)</f>
        <v>3620</v>
      </c>
      <c r="G16" s="15"/>
      <c r="H16" s="15"/>
      <c r="I16" s="10"/>
      <c r="J16" s="39">
        <f>SUM(J7:J15)</f>
        <v>45578</v>
      </c>
      <c r="K16" s="51">
        <f t="shared" si="0"/>
        <v>421</v>
      </c>
      <c r="L16" s="58">
        <f>SUM(L7:L15)</f>
        <v>1840</v>
      </c>
      <c r="M16" s="54">
        <f>SUM(M7:M15)</f>
        <v>0</v>
      </c>
      <c r="N16" s="51">
        <f>SUM(N7:N15)</f>
        <v>1777</v>
      </c>
      <c r="O16" s="187">
        <f t="shared" si="6"/>
        <v>96.57608695652173</v>
      </c>
      <c r="P16" s="58">
        <f>SUM(P7:P15)</f>
        <v>3621</v>
      </c>
      <c r="Q16" s="54">
        <f>SUM(Q7:Q15)</f>
        <v>1</v>
      </c>
      <c r="R16" s="41">
        <f t="shared" si="7"/>
        <v>24.770652173913042</v>
      </c>
      <c r="S16" s="42">
        <f t="shared" si="4"/>
        <v>12.587130626898647</v>
      </c>
    </row>
    <row r="17" spans="1:15" ht="6" customHeight="1" thickTop="1">
      <c r="A17" s="22"/>
      <c r="B17" s="12"/>
      <c r="C17" s="15"/>
      <c r="D17" s="15"/>
      <c r="E17" s="15"/>
      <c r="F17" s="14"/>
      <c r="G17" s="14"/>
      <c r="H17" s="15"/>
      <c r="I17" s="14"/>
      <c r="J17" s="10"/>
      <c r="K17" s="15"/>
      <c r="L17" s="15"/>
      <c r="M17" s="15"/>
      <c r="N17" s="15"/>
      <c r="O17" s="15"/>
    </row>
    <row r="18" ht="6" customHeight="1"/>
    <row r="19" spans="3:19" ht="15" thickBot="1">
      <c r="C19" s="220" t="s">
        <v>40</v>
      </c>
      <c r="D19" s="221"/>
      <c r="E19" s="221"/>
      <c r="F19" s="221"/>
      <c r="G19" s="202"/>
      <c r="H19" s="194"/>
      <c r="I19" s="25"/>
      <c r="J19" s="192" t="s">
        <v>41</v>
      </c>
      <c r="K19" s="193"/>
      <c r="L19" s="193"/>
      <c r="M19" s="193"/>
      <c r="N19" s="193"/>
      <c r="O19" s="193"/>
      <c r="P19" s="193"/>
      <c r="Q19" s="193"/>
      <c r="R19" s="222"/>
      <c r="S19" s="222"/>
    </row>
    <row r="20" spans="1:19" ht="38.25">
      <c r="A20" s="4" t="s">
        <v>0</v>
      </c>
      <c r="C20" s="6" t="s">
        <v>1</v>
      </c>
      <c r="D20" s="6" t="s">
        <v>2</v>
      </c>
      <c r="E20" s="6" t="s">
        <v>103</v>
      </c>
      <c r="F20" s="101" t="s">
        <v>3</v>
      </c>
      <c r="G20" s="102" t="s">
        <v>56</v>
      </c>
      <c r="H20" s="103" t="s">
        <v>57</v>
      </c>
      <c r="I20" s="26"/>
      <c r="J20" s="6" t="s">
        <v>1</v>
      </c>
      <c r="K20" s="6" t="s">
        <v>49</v>
      </c>
      <c r="L20" s="6" t="s">
        <v>2</v>
      </c>
      <c r="M20" s="6" t="s">
        <v>36</v>
      </c>
      <c r="N20" s="6" t="s">
        <v>103</v>
      </c>
      <c r="O20" s="6" t="s">
        <v>115</v>
      </c>
      <c r="P20" s="6" t="s">
        <v>3</v>
      </c>
      <c r="Q20" s="101" t="s">
        <v>25</v>
      </c>
      <c r="R20" s="102" t="s">
        <v>56</v>
      </c>
      <c r="S20" s="103" t="s">
        <v>57</v>
      </c>
    </row>
    <row r="21" spans="1:19" ht="13.5">
      <c r="A21" s="1"/>
      <c r="C21" s="1"/>
      <c r="D21" s="1"/>
      <c r="E21" s="1"/>
      <c r="F21" s="1"/>
      <c r="G21" s="104"/>
      <c r="H21" s="108"/>
      <c r="I21" s="1"/>
      <c r="J21" s="1"/>
      <c r="K21" s="1"/>
      <c r="L21" s="1"/>
      <c r="M21" s="1"/>
      <c r="N21" s="1"/>
      <c r="O21" s="1"/>
      <c r="P21" s="1"/>
      <c r="Q21" s="1"/>
      <c r="R21" s="104"/>
      <c r="S21" s="105"/>
    </row>
    <row r="22" spans="1:19" ht="13.5">
      <c r="A22" s="7" t="s">
        <v>4</v>
      </c>
      <c r="C22" s="8">
        <v>10432</v>
      </c>
      <c r="D22" s="8">
        <v>432</v>
      </c>
      <c r="E22" s="8">
        <v>409</v>
      </c>
      <c r="F22" s="50">
        <v>841</v>
      </c>
      <c r="G22" s="106">
        <f>C22/D22</f>
        <v>24.14814814814815</v>
      </c>
      <c r="H22" s="107">
        <f aca="true" t="shared" si="8" ref="H22:H31">C22/F22</f>
        <v>12.404280618311534</v>
      </c>
      <c r="I22" s="14"/>
      <c r="J22" s="8">
        <f>J7</f>
        <v>10701</v>
      </c>
      <c r="K22" s="8">
        <f>J22-C22</f>
        <v>269</v>
      </c>
      <c r="L22" s="8">
        <f>L7</f>
        <v>437</v>
      </c>
      <c r="M22" s="8">
        <f aca="true" t="shared" si="9" ref="M22:M31">L22-D22</f>
        <v>5</v>
      </c>
      <c r="N22" s="8">
        <f>N7</f>
        <v>413</v>
      </c>
      <c r="O22" s="8">
        <f aca="true" t="shared" si="10" ref="O22:O31">N22-E22</f>
        <v>4</v>
      </c>
      <c r="P22" s="8">
        <f>P7</f>
        <v>850</v>
      </c>
      <c r="Q22" s="50">
        <f aca="true" t="shared" si="11" ref="Q22:Q31">P22-F22</f>
        <v>9</v>
      </c>
      <c r="R22" s="106">
        <f>J22/L22</f>
        <v>24.487414187643022</v>
      </c>
      <c r="S22" s="107">
        <f>J22/P22</f>
        <v>12.589411764705883</v>
      </c>
    </row>
    <row r="23" spans="1:19" ht="13.5">
      <c r="A23" s="7" t="s">
        <v>5</v>
      </c>
      <c r="C23" s="8">
        <v>2229</v>
      </c>
      <c r="D23" s="8">
        <v>97</v>
      </c>
      <c r="E23" s="8">
        <v>93</v>
      </c>
      <c r="F23" s="50">
        <v>191</v>
      </c>
      <c r="G23" s="106">
        <f aca="true" t="shared" si="12" ref="G23:G31">C23/D23</f>
        <v>22.97938144329897</v>
      </c>
      <c r="H23" s="107">
        <f t="shared" si="8"/>
        <v>11.670157068062828</v>
      </c>
      <c r="I23" s="14"/>
      <c r="J23" s="8">
        <f aca="true" t="shared" si="13" ref="J23:J30">J8</f>
        <v>2270</v>
      </c>
      <c r="K23" s="8">
        <f aca="true" t="shared" si="14" ref="K23:K30">J23-C23</f>
        <v>41</v>
      </c>
      <c r="L23" s="8">
        <f aca="true" t="shared" si="15" ref="L23:L30">L8</f>
        <v>97</v>
      </c>
      <c r="M23" s="8">
        <f t="shared" si="9"/>
        <v>0</v>
      </c>
      <c r="N23" s="8">
        <f aca="true" t="shared" si="16" ref="N23:N30">N8</f>
        <v>96</v>
      </c>
      <c r="O23" s="8">
        <f t="shared" si="10"/>
        <v>3</v>
      </c>
      <c r="P23" s="8">
        <f aca="true" t="shared" si="17" ref="P23:P30">P8</f>
        <v>194</v>
      </c>
      <c r="Q23" s="50">
        <f t="shared" si="11"/>
        <v>3</v>
      </c>
      <c r="R23" s="106">
        <f aca="true" t="shared" si="18" ref="R23:R31">J23/L23</f>
        <v>23.4020618556701</v>
      </c>
      <c r="S23" s="107">
        <f aca="true" t="shared" si="19" ref="S23:S31">J23/P23</f>
        <v>11.70103092783505</v>
      </c>
    </row>
    <row r="24" spans="1:19" ht="13.5">
      <c r="A24" s="7" t="s">
        <v>6</v>
      </c>
      <c r="C24" s="8">
        <v>5440</v>
      </c>
      <c r="D24" s="8">
        <v>227</v>
      </c>
      <c r="E24" s="8">
        <v>214</v>
      </c>
      <c r="F24" s="50">
        <v>441</v>
      </c>
      <c r="G24" s="106">
        <f t="shared" si="12"/>
        <v>23.964757709251103</v>
      </c>
      <c r="H24" s="107">
        <f t="shared" si="8"/>
        <v>12.335600907029479</v>
      </c>
      <c r="I24" s="14"/>
      <c r="J24" s="8">
        <f t="shared" si="13"/>
        <v>5635</v>
      </c>
      <c r="K24" s="8">
        <f t="shared" si="14"/>
        <v>195</v>
      </c>
      <c r="L24" s="8">
        <f t="shared" si="15"/>
        <v>228</v>
      </c>
      <c r="M24" s="8">
        <f t="shared" si="9"/>
        <v>1</v>
      </c>
      <c r="N24" s="8">
        <f t="shared" si="16"/>
        <v>213</v>
      </c>
      <c r="O24" s="8">
        <f t="shared" si="10"/>
        <v>-1</v>
      </c>
      <c r="P24" s="8">
        <f t="shared" si="17"/>
        <v>441</v>
      </c>
      <c r="Q24" s="50">
        <f t="shared" si="11"/>
        <v>0</v>
      </c>
      <c r="R24" s="106">
        <f t="shared" si="18"/>
        <v>24.714912280701753</v>
      </c>
      <c r="S24" s="107">
        <f t="shared" si="19"/>
        <v>12.777777777777779</v>
      </c>
    </row>
    <row r="25" spans="1:19" ht="13.5">
      <c r="A25" s="7" t="s">
        <v>7</v>
      </c>
      <c r="C25" s="8">
        <v>8700</v>
      </c>
      <c r="D25" s="8">
        <v>355</v>
      </c>
      <c r="E25" s="8">
        <v>355</v>
      </c>
      <c r="F25" s="50">
        <v>710</v>
      </c>
      <c r="G25" s="106">
        <f t="shared" si="12"/>
        <v>24.507042253521128</v>
      </c>
      <c r="H25" s="107">
        <f t="shared" si="8"/>
        <v>12.253521126760564</v>
      </c>
      <c r="I25" s="14"/>
      <c r="J25" s="8">
        <f t="shared" si="13"/>
        <v>8830</v>
      </c>
      <c r="K25" s="8">
        <f t="shared" si="14"/>
        <v>130</v>
      </c>
      <c r="L25" s="8">
        <f t="shared" si="15"/>
        <v>357</v>
      </c>
      <c r="M25" s="8">
        <f t="shared" si="9"/>
        <v>2</v>
      </c>
      <c r="N25" s="8">
        <f t="shared" si="16"/>
        <v>355</v>
      </c>
      <c r="O25" s="8">
        <f t="shared" si="10"/>
        <v>0</v>
      </c>
      <c r="P25" s="8">
        <f t="shared" si="17"/>
        <v>712</v>
      </c>
      <c r="Q25" s="50">
        <f t="shared" si="11"/>
        <v>2</v>
      </c>
      <c r="R25" s="106">
        <f t="shared" si="18"/>
        <v>24.73389355742297</v>
      </c>
      <c r="S25" s="107">
        <f t="shared" si="19"/>
        <v>12.401685393258427</v>
      </c>
    </row>
    <row r="26" spans="1:19" ht="13.5">
      <c r="A26" s="7" t="s">
        <v>8</v>
      </c>
      <c r="C26" s="8">
        <v>3758</v>
      </c>
      <c r="D26" s="8">
        <v>152</v>
      </c>
      <c r="E26" s="8">
        <v>147</v>
      </c>
      <c r="F26" s="50">
        <v>300</v>
      </c>
      <c r="G26" s="106">
        <f t="shared" si="12"/>
        <v>24.723684210526315</v>
      </c>
      <c r="H26" s="107">
        <f t="shared" si="8"/>
        <v>12.526666666666667</v>
      </c>
      <c r="I26" s="14"/>
      <c r="J26" s="8">
        <f t="shared" si="13"/>
        <v>3840</v>
      </c>
      <c r="K26" s="8">
        <f t="shared" si="14"/>
        <v>82</v>
      </c>
      <c r="L26" s="8">
        <f t="shared" si="15"/>
        <v>153</v>
      </c>
      <c r="M26" s="8">
        <f t="shared" si="9"/>
        <v>1</v>
      </c>
      <c r="N26" s="8">
        <f t="shared" si="16"/>
        <v>150</v>
      </c>
      <c r="O26" s="8">
        <f t="shared" si="10"/>
        <v>3</v>
      </c>
      <c r="P26" s="8">
        <f t="shared" si="17"/>
        <v>303</v>
      </c>
      <c r="Q26" s="50">
        <f t="shared" si="11"/>
        <v>3</v>
      </c>
      <c r="R26" s="106">
        <f t="shared" si="18"/>
        <v>25.098039215686274</v>
      </c>
      <c r="S26" s="107">
        <f t="shared" si="19"/>
        <v>12.673267326732674</v>
      </c>
    </row>
    <row r="27" spans="1:19" ht="13.5">
      <c r="A27" s="7" t="s">
        <v>9</v>
      </c>
      <c r="C27" s="8">
        <v>3928</v>
      </c>
      <c r="D27" s="8">
        <v>151</v>
      </c>
      <c r="E27" s="8">
        <v>144</v>
      </c>
      <c r="F27" s="50">
        <v>296</v>
      </c>
      <c r="G27" s="106">
        <f t="shared" si="12"/>
        <v>26.013245033112582</v>
      </c>
      <c r="H27" s="107">
        <f t="shared" si="8"/>
        <v>13.27027027027027</v>
      </c>
      <c r="I27" s="14"/>
      <c r="J27" s="8">
        <f t="shared" si="13"/>
        <v>3876</v>
      </c>
      <c r="K27" s="8">
        <f t="shared" si="14"/>
        <v>-52</v>
      </c>
      <c r="L27" s="8">
        <f t="shared" si="15"/>
        <v>151</v>
      </c>
      <c r="M27" s="8">
        <f t="shared" si="9"/>
        <v>0</v>
      </c>
      <c r="N27" s="8">
        <f t="shared" si="16"/>
        <v>144</v>
      </c>
      <c r="O27" s="8">
        <f t="shared" si="10"/>
        <v>0</v>
      </c>
      <c r="P27" s="8">
        <f t="shared" si="17"/>
        <v>296</v>
      </c>
      <c r="Q27" s="50">
        <f t="shared" si="11"/>
        <v>0</v>
      </c>
      <c r="R27" s="106">
        <f t="shared" si="18"/>
        <v>25.66887417218543</v>
      </c>
      <c r="S27" s="107">
        <f t="shared" si="19"/>
        <v>13.094594594594595</v>
      </c>
    </row>
    <row r="28" spans="1:19" ht="13.5">
      <c r="A28" s="7" t="s">
        <v>10</v>
      </c>
      <c r="C28" s="8">
        <v>3698</v>
      </c>
      <c r="D28" s="8">
        <v>149</v>
      </c>
      <c r="E28" s="8">
        <v>147</v>
      </c>
      <c r="F28" s="50">
        <v>297</v>
      </c>
      <c r="G28" s="106">
        <f t="shared" si="12"/>
        <v>24.818791946308725</v>
      </c>
      <c r="H28" s="107">
        <f t="shared" si="8"/>
        <v>12.451178451178452</v>
      </c>
      <c r="I28" s="14"/>
      <c r="J28" s="8">
        <f t="shared" si="13"/>
        <v>3855</v>
      </c>
      <c r="K28" s="8">
        <f t="shared" si="14"/>
        <v>157</v>
      </c>
      <c r="L28" s="8">
        <f t="shared" si="15"/>
        <v>149</v>
      </c>
      <c r="M28" s="8">
        <f t="shared" si="9"/>
        <v>0</v>
      </c>
      <c r="N28" s="8">
        <f t="shared" si="16"/>
        <v>148</v>
      </c>
      <c r="O28" s="8">
        <f t="shared" si="10"/>
        <v>1</v>
      </c>
      <c r="P28" s="8">
        <f t="shared" si="17"/>
        <v>298</v>
      </c>
      <c r="Q28" s="50">
        <f t="shared" si="11"/>
        <v>1</v>
      </c>
      <c r="R28" s="106">
        <f t="shared" si="18"/>
        <v>25.87248322147651</v>
      </c>
      <c r="S28" s="107">
        <f t="shared" si="19"/>
        <v>12.936241610738255</v>
      </c>
    </row>
    <row r="29" spans="1:19" ht="13.5">
      <c r="A29" s="7" t="s">
        <v>11</v>
      </c>
      <c r="C29" s="8">
        <v>3377</v>
      </c>
      <c r="D29" s="8">
        <v>143</v>
      </c>
      <c r="E29" s="8">
        <v>139</v>
      </c>
      <c r="F29" s="50">
        <v>283</v>
      </c>
      <c r="G29" s="106">
        <f t="shared" si="12"/>
        <v>23.615384615384617</v>
      </c>
      <c r="H29" s="107">
        <f t="shared" si="8"/>
        <v>11.93286219081272</v>
      </c>
      <c r="I29" s="14"/>
      <c r="J29" s="8">
        <f t="shared" si="13"/>
        <v>3481</v>
      </c>
      <c r="K29" s="8">
        <f t="shared" si="14"/>
        <v>104</v>
      </c>
      <c r="L29" s="8">
        <f t="shared" si="15"/>
        <v>145</v>
      </c>
      <c r="M29" s="8">
        <f t="shared" si="9"/>
        <v>2</v>
      </c>
      <c r="N29" s="8">
        <f t="shared" si="16"/>
        <v>140</v>
      </c>
      <c r="O29" s="8">
        <f t="shared" si="10"/>
        <v>1</v>
      </c>
      <c r="P29" s="8">
        <f t="shared" si="17"/>
        <v>285</v>
      </c>
      <c r="Q29" s="50">
        <f t="shared" si="11"/>
        <v>2</v>
      </c>
      <c r="R29" s="106">
        <f t="shared" si="18"/>
        <v>24.00689655172414</v>
      </c>
      <c r="S29" s="107">
        <f t="shared" si="19"/>
        <v>12.214035087719298</v>
      </c>
    </row>
    <row r="30" spans="1:19" ht="13.5">
      <c r="A30" s="7" t="s">
        <v>12</v>
      </c>
      <c r="C30" s="8">
        <v>2954</v>
      </c>
      <c r="D30" s="8">
        <v>122</v>
      </c>
      <c r="E30" s="8">
        <v>118</v>
      </c>
      <c r="F30" s="50">
        <v>241</v>
      </c>
      <c r="G30" s="106">
        <f t="shared" si="12"/>
        <v>24.21311475409836</v>
      </c>
      <c r="H30" s="107">
        <f t="shared" si="8"/>
        <v>12.257261410788383</v>
      </c>
      <c r="I30" s="14"/>
      <c r="J30" s="8">
        <f t="shared" si="13"/>
        <v>3090</v>
      </c>
      <c r="K30" s="8">
        <f t="shared" si="14"/>
        <v>136</v>
      </c>
      <c r="L30" s="8">
        <f t="shared" si="15"/>
        <v>123</v>
      </c>
      <c r="M30" s="8">
        <f t="shared" si="9"/>
        <v>1</v>
      </c>
      <c r="N30" s="8">
        <f t="shared" si="16"/>
        <v>118</v>
      </c>
      <c r="O30" s="8">
        <f t="shared" si="10"/>
        <v>0</v>
      </c>
      <c r="P30" s="8">
        <f t="shared" si="17"/>
        <v>242</v>
      </c>
      <c r="Q30" s="50">
        <f t="shared" si="11"/>
        <v>1</v>
      </c>
      <c r="R30" s="106">
        <f t="shared" si="18"/>
        <v>25.121951219512194</v>
      </c>
      <c r="S30" s="107">
        <f t="shared" si="19"/>
        <v>12.768595041322314</v>
      </c>
    </row>
    <row r="31" spans="1:19" ht="29.25" thickBot="1">
      <c r="A31" s="11" t="s">
        <v>13</v>
      </c>
      <c r="C31" s="8">
        <f>SUM(C22:C30)</f>
        <v>44516</v>
      </c>
      <c r="D31" s="8">
        <f>SUM(D22:D30)</f>
        <v>1828</v>
      </c>
      <c r="E31" s="8">
        <f>SUM(E22:E30)</f>
        <v>1766</v>
      </c>
      <c r="F31" s="50">
        <f>SUM(F22:F30)</f>
        <v>3600</v>
      </c>
      <c r="G31" s="109">
        <f t="shared" si="12"/>
        <v>24.35229759299781</v>
      </c>
      <c r="H31" s="110">
        <f t="shared" si="8"/>
        <v>12.365555555555556</v>
      </c>
      <c r="I31" s="14"/>
      <c r="J31" s="8">
        <f>SUM(J22:J30)</f>
        <v>45578</v>
      </c>
      <c r="K31" s="8">
        <f>SUM(K22:K30)</f>
        <v>1062</v>
      </c>
      <c r="L31" s="8">
        <f>SUM(L22:L30)</f>
        <v>1840</v>
      </c>
      <c r="M31" s="8">
        <f t="shared" si="9"/>
        <v>12</v>
      </c>
      <c r="N31" s="8">
        <f>SUM(N22:N30)</f>
        <v>1777</v>
      </c>
      <c r="O31" s="8">
        <f t="shared" si="10"/>
        <v>11</v>
      </c>
      <c r="P31" s="8">
        <f>SUM(P22:P30)</f>
        <v>3621</v>
      </c>
      <c r="Q31" s="50">
        <f t="shared" si="11"/>
        <v>21</v>
      </c>
      <c r="R31" s="109">
        <f t="shared" si="18"/>
        <v>24.770652173913042</v>
      </c>
      <c r="S31" s="110">
        <f t="shared" si="19"/>
        <v>12.587130626898647</v>
      </c>
    </row>
    <row r="32" ht="7.5" customHeight="1"/>
    <row r="33" spans="9:10" ht="13.5">
      <c r="I33" s="32" t="s">
        <v>26</v>
      </c>
      <c r="J33" s="32"/>
    </row>
    <row r="34" spans="9:10" ht="11.25" customHeight="1">
      <c r="I34" s="32" t="s">
        <v>70</v>
      </c>
      <c r="J34" s="32"/>
    </row>
    <row r="35" spans="9:10" ht="11.25" customHeight="1">
      <c r="I35" s="32" t="s">
        <v>69</v>
      </c>
      <c r="J35" s="32"/>
    </row>
    <row r="36" spans="9:10" ht="11.25" customHeight="1">
      <c r="I36" s="32" t="s">
        <v>71</v>
      </c>
      <c r="J36" s="32"/>
    </row>
    <row r="37" spans="9:10" ht="11.25" customHeight="1">
      <c r="I37" s="32" t="s">
        <v>72</v>
      </c>
      <c r="J37" s="32"/>
    </row>
  </sheetData>
  <mergeCells count="6">
    <mergeCell ref="C3:S3"/>
    <mergeCell ref="C1:S1"/>
    <mergeCell ref="J4:S4"/>
    <mergeCell ref="C19:H19"/>
    <mergeCell ref="C4:F4"/>
    <mergeCell ref="J19:S19"/>
  </mergeCells>
  <printOptions horizontalCentered="1"/>
  <pageMargins left="0.07874015748031496" right="0.07874015748031496" top="0.33" bottom="0.22" header="0.11811023622047245" footer="0.11811023622047245"/>
  <pageSetup fitToHeight="1" fitToWidth="1" horizontalDpi="600" verticalDpi="600" orientation="landscape" paperSize="9" scale="98" r:id="rId1"/>
  <headerFooter alignWithMargins="0">
    <oddFooter>&amp;LUSR Emilia Romagna
Ufficio Pianificazione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75" zoomScaleNormal="75" workbookViewId="0" topLeftCell="E4">
      <selection activeCell="Y11" sqref="Y11"/>
    </sheetView>
  </sheetViews>
  <sheetFormatPr defaultColWidth="9.140625" defaultRowHeight="12.75"/>
  <cols>
    <col min="1" max="1" width="10.140625" style="0" customWidth="1"/>
    <col min="2" max="2" width="1.28515625" style="0" customWidth="1"/>
    <col min="3" max="3" width="6.421875" style="0" customWidth="1"/>
    <col min="4" max="4" width="5.7109375" style="0" customWidth="1"/>
    <col min="5" max="5" width="5.28125" style="0" customWidth="1"/>
    <col min="6" max="6" width="7.57421875" style="0" customWidth="1"/>
    <col min="7" max="7" width="5.421875" style="0" customWidth="1"/>
    <col min="8" max="8" width="6.00390625" style="0" customWidth="1"/>
    <col min="9" max="9" width="6.140625" style="0" customWidth="1"/>
    <col min="10" max="10" width="5.8515625" style="0" customWidth="1"/>
    <col min="11" max="11" width="1.421875" style="0" customWidth="1"/>
    <col min="12" max="12" width="6.8515625" style="0" customWidth="1"/>
    <col min="13" max="13" width="5.28125" style="0" customWidth="1"/>
    <col min="14" max="14" width="6.8515625" style="0" customWidth="1"/>
    <col min="15" max="15" width="5.00390625" style="0" customWidth="1"/>
    <col min="16" max="17" width="5.28125" style="0" customWidth="1"/>
    <col min="19" max="19" width="5.7109375" style="0" customWidth="1"/>
    <col min="20" max="20" width="7.00390625" style="0" customWidth="1"/>
    <col min="21" max="21" width="5.7109375" style="0" customWidth="1"/>
    <col min="22" max="22" width="7.57421875" style="0" customWidth="1"/>
    <col min="23" max="23" width="5.28125" style="0" customWidth="1"/>
    <col min="24" max="24" width="6.28125" style="0" customWidth="1"/>
    <col min="25" max="25" width="5.8515625" style="0" customWidth="1"/>
    <col min="26" max="26" width="5.28125" style="0" customWidth="1"/>
  </cols>
  <sheetData>
    <row r="1" spans="3:25" ht="17.25" customHeight="1" thickBot="1">
      <c r="C1" s="213" t="s">
        <v>100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/>
      <c r="S1" s="215"/>
      <c r="T1" s="215"/>
      <c r="U1" s="215"/>
      <c r="V1" s="215"/>
      <c r="W1" s="215"/>
      <c r="X1" s="215"/>
      <c r="Y1" s="216"/>
    </row>
    <row r="2" ht="12.75">
      <c r="A2" s="23">
        <v>38238</v>
      </c>
    </row>
    <row r="3" ht="4.5" customHeight="1"/>
    <row r="4" spans="1:26" ht="20.25" thickBot="1">
      <c r="A4" s="1"/>
      <c r="B4" s="1"/>
      <c r="C4" s="223" t="s">
        <v>21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  <c r="S4" s="225"/>
      <c r="T4" s="225"/>
      <c r="U4" s="202"/>
      <c r="V4" s="202"/>
      <c r="W4" s="202"/>
      <c r="X4" s="202"/>
      <c r="Y4" s="202"/>
      <c r="Z4" s="194"/>
    </row>
    <row r="5" spans="1:26" ht="19.5" customHeight="1" thickBot="1">
      <c r="A5" s="1"/>
      <c r="B5" s="2"/>
      <c r="C5" s="250" t="s">
        <v>47</v>
      </c>
      <c r="D5" s="241"/>
      <c r="E5" s="241"/>
      <c r="F5" s="241"/>
      <c r="G5" s="241"/>
      <c r="H5" s="241"/>
      <c r="I5" s="127"/>
      <c r="J5" s="59"/>
      <c r="K5" s="64"/>
      <c r="L5" s="253" t="s">
        <v>41</v>
      </c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5"/>
    </row>
    <row r="6" spans="1:26" ht="13.5" customHeight="1" thickTop="1">
      <c r="A6" s="1"/>
      <c r="B6" s="2"/>
      <c r="C6" s="232" t="s">
        <v>15</v>
      </c>
      <c r="D6" s="232" t="s">
        <v>16</v>
      </c>
      <c r="E6" s="232" t="s">
        <v>18</v>
      </c>
      <c r="F6" s="234" t="s">
        <v>48</v>
      </c>
      <c r="G6" s="232" t="s">
        <v>31</v>
      </c>
      <c r="H6" s="240" t="s">
        <v>27</v>
      </c>
      <c r="I6" s="242"/>
      <c r="J6" s="242"/>
      <c r="K6" s="64"/>
      <c r="L6" s="251" t="s">
        <v>15</v>
      </c>
      <c r="M6" s="245" t="s">
        <v>50</v>
      </c>
      <c r="N6" s="235" t="s">
        <v>16</v>
      </c>
      <c r="O6" s="247" t="s">
        <v>24</v>
      </c>
      <c r="P6" s="245" t="s">
        <v>18</v>
      </c>
      <c r="Q6" s="245" t="s">
        <v>113</v>
      </c>
      <c r="R6" s="249" t="s">
        <v>48</v>
      </c>
      <c r="S6" s="242" t="s">
        <v>30</v>
      </c>
      <c r="T6" s="235" t="s">
        <v>31</v>
      </c>
      <c r="U6" s="242" t="s">
        <v>32</v>
      </c>
      <c r="V6" s="235" t="s">
        <v>27</v>
      </c>
      <c r="W6" s="230" t="s">
        <v>25</v>
      </c>
      <c r="X6" s="237" t="s">
        <v>58</v>
      </c>
      <c r="Y6" s="238"/>
      <c r="Z6" s="239"/>
    </row>
    <row r="7" spans="1:26" ht="38.25" customHeight="1">
      <c r="A7" s="4" t="s">
        <v>0</v>
      </c>
      <c r="B7" s="5"/>
      <c r="C7" s="233"/>
      <c r="D7" s="233"/>
      <c r="E7" s="233"/>
      <c r="F7" s="233"/>
      <c r="G7" s="233"/>
      <c r="H7" s="241"/>
      <c r="I7" s="243"/>
      <c r="J7" s="243"/>
      <c r="K7" s="26"/>
      <c r="L7" s="252"/>
      <c r="M7" s="246"/>
      <c r="N7" s="236"/>
      <c r="O7" s="248"/>
      <c r="P7" s="246"/>
      <c r="Q7" s="246"/>
      <c r="R7" s="236"/>
      <c r="S7" s="244"/>
      <c r="T7" s="236"/>
      <c r="U7" s="244"/>
      <c r="V7" s="236"/>
      <c r="W7" s="231"/>
      <c r="X7" s="189" t="s">
        <v>33</v>
      </c>
      <c r="Y7" s="189" t="s">
        <v>34</v>
      </c>
      <c r="Z7" s="65" t="s">
        <v>35</v>
      </c>
    </row>
    <row r="8" spans="1:26" s="19" customFormat="1" ht="15">
      <c r="A8" s="18"/>
      <c r="B8" s="18"/>
      <c r="C8" s="33"/>
      <c r="D8" s="27"/>
      <c r="E8" s="27"/>
      <c r="F8" s="28" t="s">
        <v>28</v>
      </c>
      <c r="G8" s="30" t="s">
        <v>29</v>
      </c>
      <c r="H8" s="30" t="s">
        <v>39</v>
      </c>
      <c r="I8" s="27"/>
      <c r="J8" s="27"/>
      <c r="K8" s="30"/>
      <c r="L8" s="66"/>
      <c r="M8" s="27"/>
      <c r="N8" s="61"/>
      <c r="O8" s="27"/>
      <c r="P8" s="27"/>
      <c r="Q8" s="27"/>
      <c r="R8" s="61"/>
      <c r="S8" s="27"/>
      <c r="T8" s="61"/>
      <c r="U8" s="27"/>
      <c r="V8" s="61"/>
      <c r="W8" s="29"/>
      <c r="X8" s="27"/>
      <c r="Y8" s="27"/>
      <c r="Z8" s="67"/>
    </row>
    <row r="9" spans="1:26" ht="14.25">
      <c r="A9" s="7" t="s">
        <v>4</v>
      </c>
      <c r="B9" s="2"/>
      <c r="C9" s="8">
        <v>33833</v>
      </c>
      <c r="D9" s="8">
        <v>1700</v>
      </c>
      <c r="E9" s="7">
        <v>915</v>
      </c>
      <c r="F9" s="7">
        <v>2977</v>
      </c>
      <c r="G9" s="7">
        <v>127</v>
      </c>
      <c r="H9" s="8">
        <f>F9+G9</f>
        <v>3104</v>
      </c>
      <c r="I9" s="111"/>
      <c r="J9" s="111"/>
      <c r="K9" s="15"/>
      <c r="L9" s="37">
        <v>33849</v>
      </c>
      <c r="M9" s="50">
        <f>L9-C9</f>
        <v>16</v>
      </c>
      <c r="N9" s="57">
        <v>1705</v>
      </c>
      <c r="O9" s="53">
        <f aca="true" t="shared" si="0" ref="O9:O17">N9-D9</f>
        <v>5</v>
      </c>
      <c r="P9" s="62">
        <v>915</v>
      </c>
      <c r="Q9" s="117">
        <f>P9/N9*100</f>
        <v>53.665689149560116</v>
      </c>
      <c r="R9" s="57">
        <f aca="true" t="shared" si="1" ref="R9:R17">F9+S9</f>
        <v>2984</v>
      </c>
      <c r="S9" s="82">
        <v>7</v>
      </c>
      <c r="T9" s="84">
        <f aca="true" t="shared" si="2" ref="T9:T17">G9+U9</f>
        <v>147</v>
      </c>
      <c r="U9" s="77">
        <v>20</v>
      </c>
      <c r="V9" s="57">
        <f>R9+T9</f>
        <v>3131</v>
      </c>
      <c r="W9" s="63">
        <f aca="true" t="shared" si="3" ref="W9:W17">V9-H9</f>
        <v>27</v>
      </c>
      <c r="X9" s="8">
        <v>193</v>
      </c>
      <c r="Y9" s="8">
        <v>427</v>
      </c>
      <c r="Z9" s="68">
        <f>X9+Y9</f>
        <v>620</v>
      </c>
    </row>
    <row r="10" spans="1:26" ht="14.25">
      <c r="A10" s="7" t="s">
        <v>5</v>
      </c>
      <c r="B10" s="2"/>
      <c r="C10" s="8">
        <v>10882</v>
      </c>
      <c r="D10" s="8">
        <v>641</v>
      </c>
      <c r="E10" s="7">
        <v>173</v>
      </c>
      <c r="F10" s="7">
        <v>984</v>
      </c>
      <c r="G10" s="7">
        <v>39</v>
      </c>
      <c r="H10" s="8">
        <f aca="true" t="shared" si="4" ref="H10:H17">F10+G10</f>
        <v>1023</v>
      </c>
      <c r="I10" s="111"/>
      <c r="J10" s="111"/>
      <c r="K10" s="15"/>
      <c r="L10" s="37">
        <v>10947</v>
      </c>
      <c r="M10" s="50">
        <f aca="true" t="shared" si="5" ref="M10:M17">L10-C10</f>
        <v>65</v>
      </c>
      <c r="N10" s="57">
        <v>638</v>
      </c>
      <c r="O10" s="53">
        <f t="shared" si="0"/>
        <v>-3</v>
      </c>
      <c r="P10" s="62">
        <v>173</v>
      </c>
      <c r="Q10" s="117">
        <f aca="true" t="shared" si="6" ref="Q10:Q17">P10/N10*100</f>
        <v>27.11598746081505</v>
      </c>
      <c r="R10" s="57">
        <f t="shared" si="1"/>
        <v>985</v>
      </c>
      <c r="S10" s="82">
        <v>1</v>
      </c>
      <c r="T10" s="84">
        <f t="shared" si="2"/>
        <v>48</v>
      </c>
      <c r="U10" s="77">
        <v>9</v>
      </c>
      <c r="V10" s="57">
        <f aca="true" t="shared" si="7" ref="V10:V17">R10+T10</f>
        <v>1033</v>
      </c>
      <c r="W10" s="63">
        <f t="shared" si="3"/>
        <v>10</v>
      </c>
      <c r="X10" s="8">
        <v>33</v>
      </c>
      <c r="Y10" s="8">
        <v>84</v>
      </c>
      <c r="Z10" s="68">
        <f aca="true" t="shared" si="8" ref="Z10:Z17">X10+Y10</f>
        <v>117</v>
      </c>
    </row>
    <row r="11" spans="1:26" ht="14.25">
      <c r="A11" s="7" t="s">
        <v>6</v>
      </c>
      <c r="B11" s="2"/>
      <c r="C11" s="8">
        <v>14234</v>
      </c>
      <c r="D11" s="8">
        <v>782</v>
      </c>
      <c r="E11" s="7">
        <v>167</v>
      </c>
      <c r="F11" s="7">
        <v>1224</v>
      </c>
      <c r="G11" s="7">
        <v>76</v>
      </c>
      <c r="H11" s="8">
        <f t="shared" si="4"/>
        <v>1300</v>
      </c>
      <c r="I11" s="111"/>
      <c r="J11" s="111"/>
      <c r="K11" s="15"/>
      <c r="L11" s="37">
        <v>14271</v>
      </c>
      <c r="M11" s="50">
        <f t="shared" si="5"/>
        <v>37</v>
      </c>
      <c r="N11" s="57">
        <v>783</v>
      </c>
      <c r="O11" s="53">
        <f t="shared" si="0"/>
        <v>1</v>
      </c>
      <c r="P11" s="62">
        <v>167</v>
      </c>
      <c r="Q11" s="117">
        <f t="shared" si="6"/>
        <v>21.328224776500637</v>
      </c>
      <c r="R11" s="57">
        <f t="shared" si="1"/>
        <v>1235</v>
      </c>
      <c r="S11" s="82">
        <v>11</v>
      </c>
      <c r="T11" s="84">
        <f t="shared" si="2"/>
        <v>83</v>
      </c>
      <c r="U11" s="77">
        <v>7</v>
      </c>
      <c r="V11" s="57">
        <f t="shared" si="7"/>
        <v>1318</v>
      </c>
      <c r="W11" s="63">
        <f t="shared" si="3"/>
        <v>18</v>
      </c>
      <c r="X11" s="8">
        <v>8</v>
      </c>
      <c r="Y11" s="8">
        <v>96</v>
      </c>
      <c r="Z11" s="68">
        <f t="shared" si="8"/>
        <v>104</v>
      </c>
    </row>
    <row r="12" spans="1:26" ht="14.25">
      <c r="A12" s="7" t="s">
        <v>7</v>
      </c>
      <c r="B12" s="2"/>
      <c r="C12" s="8">
        <v>26836</v>
      </c>
      <c r="D12" s="8">
        <v>1313</v>
      </c>
      <c r="E12" s="7">
        <v>842</v>
      </c>
      <c r="F12" s="7">
        <v>2380</v>
      </c>
      <c r="G12" s="7">
        <v>120</v>
      </c>
      <c r="H12" s="8">
        <f t="shared" si="4"/>
        <v>2500</v>
      </c>
      <c r="I12" s="111"/>
      <c r="J12" s="111"/>
      <c r="K12" s="15"/>
      <c r="L12" s="37">
        <v>26961</v>
      </c>
      <c r="M12" s="50">
        <f t="shared" si="5"/>
        <v>125</v>
      </c>
      <c r="N12" s="57">
        <v>1319</v>
      </c>
      <c r="O12" s="53">
        <f t="shared" si="0"/>
        <v>6</v>
      </c>
      <c r="P12" s="62">
        <v>842</v>
      </c>
      <c r="Q12" s="117">
        <f t="shared" si="6"/>
        <v>63.83623957543594</v>
      </c>
      <c r="R12" s="57">
        <f t="shared" si="1"/>
        <v>2386</v>
      </c>
      <c r="S12" s="82">
        <v>6</v>
      </c>
      <c r="T12" s="84">
        <f t="shared" si="2"/>
        <v>131</v>
      </c>
      <c r="U12" s="77">
        <v>11</v>
      </c>
      <c r="V12" s="57">
        <f t="shared" si="7"/>
        <v>2517</v>
      </c>
      <c r="W12" s="63">
        <f t="shared" si="3"/>
        <v>17</v>
      </c>
      <c r="X12" s="8">
        <v>112</v>
      </c>
      <c r="Y12" s="8">
        <v>123</v>
      </c>
      <c r="Z12" s="68">
        <f t="shared" si="8"/>
        <v>235</v>
      </c>
    </row>
    <row r="13" spans="1:26" ht="14.25">
      <c r="A13" s="7" t="s">
        <v>8</v>
      </c>
      <c r="B13" s="2"/>
      <c r="C13" s="8">
        <v>14729</v>
      </c>
      <c r="D13" s="8">
        <v>788</v>
      </c>
      <c r="E13" s="7">
        <v>289</v>
      </c>
      <c r="F13" s="7">
        <v>1316</v>
      </c>
      <c r="G13" s="7">
        <v>33</v>
      </c>
      <c r="H13" s="8">
        <f t="shared" si="4"/>
        <v>1349</v>
      </c>
      <c r="I13" s="111"/>
      <c r="J13" s="111"/>
      <c r="K13" s="15"/>
      <c r="L13" s="37">
        <v>14829</v>
      </c>
      <c r="M13" s="50">
        <f t="shared" si="5"/>
        <v>100</v>
      </c>
      <c r="N13" s="57">
        <v>790</v>
      </c>
      <c r="O13" s="53">
        <f t="shared" si="0"/>
        <v>2</v>
      </c>
      <c r="P13" s="62">
        <v>289</v>
      </c>
      <c r="Q13" s="117">
        <f t="shared" si="6"/>
        <v>36.58227848101266</v>
      </c>
      <c r="R13" s="57">
        <f t="shared" si="1"/>
        <v>1319</v>
      </c>
      <c r="S13" s="82">
        <v>3</v>
      </c>
      <c r="T13" s="84">
        <f t="shared" si="2"/>
        <v>47</v>
      </c>
      <c r="U13" s="77">
        <v>14</v>
      </c>
      <c r="V13" s="57">
        <f t="shared" si="7"/>
        <v>1366</v>
      </c>
      <c r="W13" s="63">
        <f t="shared" si="3"/>
        <v>17</v>
      </c>
      <c r="X13" s="8">
        <v>32</v>
      </c>
      <c r="Y13" s="8">
        <v>207</v>
      </c>
      <c r="Z13" s="68">
        <f t="shared" si="8"/>
        <v>239</v>
      </c>
    </row>
    <row r="14" spans="1:26" ht="14.25">
      <c r="A14" s="7" t="s">
        <v>9</v>
      </c>
      <c r="B14" s="2"/>
      <c r="C14" s="8">
        <v>10354</v>
      </c>
      <c r="D14" s="8">
        <v>573</v>
      </c>
      <c r="E14" s="7">
        <v>244</v>
      </c>
      <c r="F14" s="7">
        <v>957</v>
      </c>
      <c r="G14" s="7">
        <v>52</v>
      </c>
      <c r="H14" s="8">
        <f t="shared" si="4"/>
        <v>1009</v>
      </c>
      <c r="I14" s="111"/>
      <c r="J14" s="111"/>
      <c r="K14" s="15"/>
      <c r="L14" s="37">
        <v>10404</v>
      </c>
      <c r="M14" s="50">
        <f t="shared" si="5"/>
        <v>50</v>
      </c>
      <c r="N14" s="57">
        <v>574</v>
      </c>
      <c r="O14" s="53">
        <f t="shared" si="0"/>
        <v>1</v>
      </c>
      <c r="P14" s="62">
        <v>244</v>
      </c>
      <c r="Q14" s="117">
        <f t="shared" si="6"/>
        <v>42.508710801393725</v>
      </c>
      <c r="R14" s="57">
        <f t="shared" si="1"/>
        <v>959</v>
      </c>
      <c r="S14" s="82">
        <v>2</v>
      </c>
      <c r="T14" s="84">
        <f t="shared" si="2"/>
        <v>60</v>
      </c>
      <c r="U14" s="77">
        <v>8</v>
      </c>
      <c r="V14" s="57">
        <f t="shared" si="7"/>
        <v>1019</v>
      </c>
      <c r="W14" s="63">
        <f t="shared" si="3"/>
        <v>10</v>
      </c>
      <c r="X14" s="8">
        <v>0</v>
      </c>
      <c r="Y14" s="8">
        <v>75</v>
      </c>
      <c r="Z14" s="68">
        <f t="shared" si="8"/>
        <v>75</v>
      </c>
    </row>
    <row r="15" spans="1:26" ht="14.25">
      <c r="A15" s="7" t="s">
        <v>10</v>
      </c>
      <c r="B15" s="2"/>
      <c r="C15" s="8">
        <v>12716</v>
      </c>
      <c r="D15" s="8">
        <v>667</v>
      </c>
      <c r="E15" s="7">
        <v>311</v>
      </c>
      <c r="F15" s="7">
        <v>1136</v>
      </c>
      <c r="G15" s="7">
        <v>61</v>
      </c>
      <c r="H15" s="8">
        <f t="shared" si="4"/>
        <v>1197</v>
      </c>
      <c r="I15" s="111"/>
      <c r="J15" s="111"/>
      <c r="K15" s="15"/>
      <c r="L15" s="37">
        <v>12764</v>
      </c>
      <c r="M15" s="50">
        <f t="shared" si="5"/>
        <v>48</v>
      </c>
      <c r="N15" s="57">
        <v>667</v>
      </c>
      <c r="O15" s="53">
        <f t="shared" si="0"/>
        <v>0</v>
      </c>
      <c r="P15" s="62">
        <v>311</v>
      </c>
      <c r="Q15" s="117">
        <f t="shared" si="6"/>
        <v>46.62668665667166</v>
      </c>
      <c r="R15" s="57">
        <f t="shared" si="1"/>
        <v>1136</v>
      </c>
      <c r="S15" s="82">
        <v>0</v>
      </c>
      <c r="T15" s="84">
        <f t="shared" si="2"/>
        <v>63</v>
      </c>
      <c r="U15" s="77">
        <v>2</v>
      </c>
      <c r="V15" s="57">
        <f t="shared" si="7"/>
        <v>1199</v>
      </c>
      <c r="W15" s="63">
        <f t="shared" si="3"/>
        <v>2</v>
      </c>
      <c r="X15" s="8">
        <v>0</v>
      </c>
      <c r="Y15" s="8">
        <v>161</v>
      </c>
      <c r="Z15" s="68">
        <f t="shared" si="8"/>
        <v>161</v>
      </c>
    </row>
    <row r="16" spans="1:26" ht="14.25">
      <c r="A16" s="7" t="s">
        <v>11</v>
      </c>
      <c r="B16" s="2"/>
      <c r="C16" s="8">
        <v>20480</v>
      </c>
      <c r="D16" s="8">
        <v>1062</v>
      </c>
      <c r="E16" s="7">
        <v>214</v>
      </c>
      <c r="F16" s="7">
        <v>1717</v>
      </c>
      <c r="G16" s="7">
        <v>84</v>
      </c>
      <c r="H16" s="8">
        <f t="shared" si="4"/>
        <v>1801</v>
      </c>
      <c r="I16" s="111"/>
      <c r="J16" s="111"/>
      <c r="K16" s="15"/>
      <c r="L16" s="37">
        <v>20620</v>
      </c>
      <c r="M16" s="50">
        <f t="shared" si="5"/>
        <v>140</v>
      </c>
      <c r="N16" s="57">
        <v>1071</v>
      </c>
      <c r="O16" s="53">
        <f t="shared" si="0"/>
        <v>9</v>
      </c>
      <c r="P16" s="62">
        <v>214</v>
      </c>
      <c r="Q16" s="117">
        <f t="shared" si="6"/>
        <v>19.981325863678805</v>
      </c>
      <c r="R16" s="57">
        <f t="shared" si="1"/>
        <v>1733</v>
      </c>
      <c r="S16" s="82">
        <v>16</v>
      </c>
      <c r="T16" s="84">
        <f t="shared" si="2"/>
        <v>108</v>
      </c>
      <c r="U16" s="77">
        <v>24</v>
      </c>
      <c r="V16" s="57">
        <f t="shared" si="7"/>
        <v>1841</v>
      </c>
      <c r="W16" s="63">
        <f t="shared" si="3"/>
        <v>40</v>
      </c>
      <c r="X16" s="8">
        <v>0</v>
      </c>
      <c r="Y16" s="8">
        <v>252</v>
      </c>
      <c r="Z16" s="68">
        <f t="shared" si="8"/>
        <v>252</v>
      </c>
    </row>
    <row r="17" spans="1:26" ht="14.25">
      <c r="A17" s="7" t="s">
        <v>12</v>
      </c>
      <c r="B17" s="2"/>
      <c r="C17" s="8">
        <v>11370</v>
      </c>
      <c r="D17" s="8">
        <v>590</v>
      </c>
      <c r="E17" s="7">
        <v>103</v>
      </c>
      <c r="F17" s="7">
        <v>943</v>
      </c>
      <c r="G17" s="7">
        <v>30</v>
      </c>
      <c r="H17" s="8">
        <f t="shared" si="4"/>
        <v>973</v>
      </c>
      <c r="I17" s="111"/>
      <c r="J17" s="111"/>
      <c r="K17" s="15"/>
      <c r="L17" s="37">
        <v>11385</v>
      </c>
      <c r="M17" s="50">
        <f t="shared" si="5"/>
        <v>15</v>
      </c>
      <c r="N17" s="57">
        <v>588</v>
      </c>
      <c r="O17" s="53">
        <f t="shared" si="0"/>
        <v>-2</v>
      </c>
      <c r="P17" s="62">
        <v>103</v>
      </c>
      <c r="Q17" s="117">
        <f t="shared" si="6"/>
        <v>17.517006802721088</v>
      </c>
      <c r="R17" s="57">
        <f t="shared" si="1"/>
        <v>942</v>
      </c>
      <c r="S17" s="82">
        <v>-1</v>
      </c>
      <c r="T17" s="84">
        <f t="shared" si="2"/>
        <v>36</v>
      </c>
      <c r="U17" s="77">
        <v>6</v>
      </c>
      <c r="V17" s="57">
        <f t="shared" si="7"/>
        <v>978</v>
      </c>
      <c r="W17" s="63">
        <f t="shared" si="3"/>
        <v>5</v>
      </c>
      <c r="X17" s="8">
        <v>0</v>
      </c>
      <c r="Y17" s="8">
        <v>123</v>
      </c>
      <c r="Z17" s="68">
        <f t="shared" si="8"/>
        <v>123</v>
      </c>
    </row>
    <row r="18" spans="1:26" ht="29.25" thickBot="1">
      <c r="A18" s="11" t="s">
        <v>13</v>
      </c>
      <c r="B18" s="12"/>
      <c r="C18" s="8">
        <f aca="true" t="shared" si="9" ref="C18:H18">SUM(C9:C17)</f>
        <v>155434</v>
      </c>
      <c r="D18" s="8">
        <f t="shared" si="9"/>
        <v>8116</v>
      </c>
      <c r="E18" s="8">
        <f t="shared" si="9"/>
        <v>3258</v>
      </c>
      <c r="F18" s="8">
        <f t="shared" si="9"/>
        <v>13634</v>
      </c>
      <c r="G18" s="8">
        <f t="shared" si="9"/>
        <v>622</v>
      </c>
      <c r="H18" s="8">
        <f t="shared" si="9"/>
        <v>14256</v>
      </c>
      <c r="I18" s="111"/>
      <c r="J18" s="111"/>
      <c r="K18" s="15"/>
      <c r="L18" s="39">
        <f>SUM(L9:L17)</f>
        <v>156030</v>
      </c>
      <c r="M18" s="51">
        <f aca="true" t="shared" si="10" ref="M18:Z18">SUM(M9:M17)</f>
        <v>596</v>
      </c>
      <c r="N18" s="58">
        <f t="shared" si="10"/>
        <v>8135</v>
      </c>
      <c r="O18" s="54">
        <f t="shared" si="10"/>
        <v>19</v>
      </c>
      <c r="P18" s="51">
        <f t="shared" si="10"/>
        <v>3258</v>
      </c>
      <c r="Q18" s="188">
        <f>P18/N18*100</f>
        <v>40.04917025199754</v>
      </c>
      <c r="R18" s="58">
        <f t="shared" si="10"/>
        <v>13679</v>
      </c>
      <c r="S18" s="83">
        <f t="shared" si="10"/>
        <v>45</v>
      </c>
      <c r="T18" s="85">
        <f t="shared" si="10"/>
        <v>723</v>
      </c>
      <c r="U18" s="80">
        <f t="shared" si="10"/>
        <v>101</v>
      </c>
      <c r="V18" s="58">
        <f t="shared" si="10"/>
        <v>14402</v>
      </c>
      <c r="W18" s="70">
        <f t="shared" si="10"/>
        <v>146</v>
      </c>
      <c r="X18" s="69">
        <f t="shared" si="10"/>
        <v>378</v>
      </c>
      <c r="Y18" s="40">
        <f t="shared" si="10"/>
        <v>1548</v>
      </c>
      <c r="Z18" s="71">
        <f t="shared" si="10"/>
        <v>1926</v>
      </c>
    </row>
    <row r="19" ht="3.75" customHeight="1" thickTop="1"/>
    <row r="20" ht="3.75" customHeight="1"/>
    <row r="21" ht="6.75" customHeight="1"/>
    <row r="22" spans="3:23" ht="15" thickBot="1">
      <c r="C22" s="220" t="s">
        <v>40</v>
      </c>
      <c r="D22" s="221"/>
      <c r="E22" s="221"/>
      <c r="F22" s="221"/>
      <c r="G22" s="221"/>
      <c r="H22" s="221"/>
      <c r="I22" s="202"/>
      <c r="J22" s="194"/>
      <c r="L22" s="226" t="s">
        <v>41</v>
      </c>
      <c r="M22" s="227"/>
      <c r="N22" s="227"/>
      <c r="O22" s="227"/>
      <c r="P22" s="227"/>
      <c r="Q22" s="227"/>
      <c r="R22" s="227"/>
      <c r="S22" s="227"/>
      <c r="T22" s="227"/>
      <c r="U22" s="227"/>
      <c r="V22" s="228"/>
      <c r="W22" s="229"/>
    </row>
    <row r="23" spans="1:23" ht="37.5" customHeight="1">
      <c r="A23" s="4" t="s">
        <v>0</v>
      </c>
      <c r="C23" s="6" t="s">
        <v>15</v>
      </c>
      <c r="D23" s="6" t="s">
        <v>16</v>
      </c>
      <c r="E23" s="16" t="s">
        <v>18</v>
      </c>
      <c r="F23" s="17" t="s">
        <v>48</v>
      </c>
      <c r="G23" s="4" t="s">
        <v>38</v>
      </c>
      <c r="H23" s="101" t="s">
        <v>27</v>
      </c>
      <c r="I23" s="102" t="s">
        <v>54</v>
      </c>
      <c r="J23" s="103" t="s">
        <v>55</v>
      </c>
      <c r="L23" s="16" t="s">
        <v>15</v>
      </c>
      <c r="M23" s="16" t="s">
        <v>50</v>
      </c>
      <c r="N23" s="16" t="s">
        <v>16</v>
      </c>
      <c r="O23" s="16" t="s">
        <v>24</v>
      </c>
      <c r="P23" s="31" t="s">
        <v>48</v>
      </c>
      <c r="Q23" s="16" t="s">
        <v>30</v>
      </c>
      <c r="R23" s="72" t="s">
        <v>38</v>
      </c>
      <c r="S23" s="72" t="s">
        <v>32</v>
      </c>
      <c r="T23" s="16" t="s">
        <v>27</v>
      </c>
      <c r="U23" s="60" t="s">
        <v>25</v>
      </c>
      <c r="V23" s="102" t="s">
        <v>54</v>
      </c>
      <c r="W23" s="103" t="s">
        <v>55</v>
      </c>
    </row>
    <row r="24" spans="1:23" ht="13.5">
      <c r="A24" s="18"/>
      <c r="C24" s="1"/>
      <c r="D24" s="1"/>
      <c r="E24" s="1"/>
      <c r="F24" s="18" t="s">
        <v>28</v>
      </c>
      <c r="G24" s="18" t="s">
        <v>29</v>
      </c>
      <c r="H24" s="19" t="s">
        <v>39</v>
      </c>
      <c r="I24" s="104"/>
      <c r="J24" s="108"/>
      <c r="L24" s="1"/>
      <c r="M24" s="1"/>
      <c r="N24" s="1"/>
      <c r="O24" s="1"/>
      <c r="P24" s="18"/>
      <c r="Q24" s="18"/>
      <c r="R24" s="18"/>
      <c r="S24" s="18"/>
      <c r="T24" s="19"/>
      <c r="U24" s="19"/>
      <c r="V24" s="104"/>
      <c r="W24" s="108"/>
    </row>
    <row r="25" spans="1:23" ht="13.5">
      <c r="A25" s="7" t="s">
        <v>4</v>
      </c>
      <c r="C25" s="8">
        <v>33281</v>
      </c>
      <c r="D25" s="8">
        <v>1680</v>
      </c>
      <c r="E25" s="8">
        <v>915</v>
      </c>
      <c r="F25" s="8">
        <v>2965</v>
      </c>
      <c r="G25" s="8">
        <v>127</v>
      </c>
      <c r="H25" s="50">
        <f>F25+G25</f>
        <v>3092</v>
      </c>
      <c r="I25" s="106">
        <f>C25/D25</f>
        <v>19.810119047619047</v>
      </c>
      <c r="J25" s="107">
        <f>C25/H25</f>
        <v>10.763583441138422</v>
      </c>
      <c r="L25" s="8">
        <f>L9</f>
        <v>33849</v>
      </c>
      <c r="M25" s="8">
        <f>L25-C25</f>
        <v>568</v>
      </c>
      <c r="N25" s="8">
        <f>N9</f>
        <v>1705</v>
      </c>
      <c r="O25" s="8">
        <f aca="true" t="shared" si="11" ref="O25:O34">N25-D25</f>
        <v>25</v>
      </c>
      <c r="P25" s="8">
        <f>R9</f>
        <v>2984</v>
      </c>
      <c r="Q25" s="8">
        <f>P25-F25</f>
        <v>19</v>
      </c>
      <c r="R25" s="8">
        <f>T9</f>
        <v>147</v>
      </c>
      <c r="S25" s="8">
        <f>R25-G25</f>
        <v>20</v>
      </c>
      <c r="T25" s="8">
        <f aca="true" t="shared" si="12" ref="T25:T33">P25+R25</f>
        <v>3131</v>
      </c>
      <c r="U25" s="50">
        <f>T25-H25</f>
        <v>39</v>
      </c>
      <c r="V25" s="106">
        <f>L25/N25</f>
        <v>19.852785923753665</v>
      </c>
      <c r="W25" s="107">
        <f>L25/T25</f>
        <v>10.81092302778665</v>
      </c>
    </row>
    <row r="26" spans="1:23" ht="13.5">
      <c r="A26" s="7" t="s">
        <v>5</v>
      </c>
      <c r="C26" s="8">
        <v>10718</v>
      </c>
      <c r="D26" s="8">
        <v>634</v>
      </c>
      <c r="E26" s="8">
        <v>173</v>
      </c>
      <c r="F26" s="8">
        <v>981</v>
      </c>
      <c r="G26" s="8">
        <v>42</v>
      </c>
      <c r="H26" s="50">
        <f aca="true" t="shared" si="13" ref="H26:H33">F26+G26</f>
        <v>1023</v>
      </c>
      <c r="I26" s="106">
        <f aca="true" t="shared" si="14" ref="I26:I34">C26/D26</f>
        <v>16.905362776025235</v>
      </c>
      <c r="J26" s="107">
        <f aca="true" t="shared" si="15" ref="J26:J34">C26/H26</f>
        <v>10.47702834799609</v>
      </c>
      <c r="L26" s="8">
        <f aca="true" t="shared" si="16" ref="L26:L33">L10</f>
        <v>10947</v>
      </c>
      <c r="M26" s="8">
        <f aca="true" t="shared" si="17" ref="M26:M33">L26-C26</f>
        <v>229</v>
      </c>
      <c r="N26" s="8">
        <f aca="true" t="shared" si="18" ref="N26:N33">N10</f>
        <v>638</v>
      </c>
      <c r="O26" s="8">
        <f t="shared" si="11"/>
        <v>4</v>
      </c>
      <c r="P26" s="8">
        <f aca="true" t="shared" si="19" ref="P26:P33">R10</f>
        <v>985</v>
      </c>
      <c r="Q26" s="8">
        <f aca="true" t="shared" si="20" ref="Q26:Q33">P26-F26</f>
        <v>4</v>
      </c>
      <c r="R26" s="8">
        <f aca="true" t="shared" si="21" ref="R26:R33">T10</f>
        <v>48</v>
      </c>
      <c r="S26" s="8">
        <f aca="true" t="shared" si="22" ref="S26:S34">R26-G26</f>
        <v>6</v>
      </c>
      <c r="T26" s="8">
        <f t="shared" si="12"/>
        <v>1033</v>
      </c>
      <c r="U26" s="50">
        <f aca="true" t="shared" si="23" ref="U26:U34">T26-H26</f>
        <v>10</v>
      </c>
      <c r="V26" s="106">
        <f aca="true" t="shared" si="24" ref="V26:V34">L26/N26</f>
        <v>17.15830721003135</v>
      </c>
      <c r="W26" s="107">
        <f aca="true" t="shared" si="25" ref="W26:W34">L26/T26</f>
        <v>10.5972894482091</v>
      </c>
    </row>
    <row r="27" spans="1:23" ht="13.5">
      <c r="A27" s="7" t="s">
        <v>6</v>
      </c>
      <c r="C27" s="8">
        <v>13832</v>
      </c>
      <c r="D27" s="8">
        <v>765</v>
      </c>
      <c r="E27" s="8">
        <v>167</v>
      </c>
      <c r="F27" s="8">
        <v>1199</v>
      </c>
      <c r="G27" s="8">
        <v>81</v>
      </c>
      <c r="H27" s="50">
        <f t="shared" si="13"/>
        <v>1280</v>
      </c>
      <c r="I27" s="106">
        <f t="shared" si="14"/>
        <v>18.081045751633987</v>
      </c>
      <c r="J27" s="107">
        <f t="shared" si="15"/>
        <v>10.80625</v>
      </c>
      <c r="L27" s="8">
        <f t="shared" si="16"/>
        <v>14271</v>
      </c>
      <c r="M27" s="8">
        <f t="shared" si="17"/>
        <v>439</v>
      </c>
      <c r="N27" s="8">
        <f t="shared" si="18"/>
        <v>783</v>
      </c>
      <c r="O27" s="8">
        <f t="shared" si="11"/>
        <v>18</v>
      </c>
      <c r="P27" s="8">
        <f t="shared" si="19"/>
        <v>1235</v>
      </c>
      <c r="Q27" s="8">
        <f t="shared" si="20"/>
        <v>36</v>
      </c>
      <c r="R27" s="8">
        <f t="shared" si="21"/>
        <v>83</v>
      </c>
      <c r="S27" s="8">
        <f t="shared" si="22"/>
        <v>2</v>
      </c>
      <c r="T27" s="8">
        <f t="shared" si="12"/>
        <v>1318</v>
      </c>
      <c r="U27" s="50">
        <f t="shared" si="23"/>
        <v>38</v>
      </c>
      <c r="V27" s="106">
        <f t="shared" si="24"/>
        <v>18.226053639846743</v>
      </c>
      <c r="W27" s="107">
        <f t="shared" si="25"/>
        <v>10.827769347496206</v>
      </c>
    </row>
    <row r="28" spans="1:23" ht="13.5">
      <c r="A28" s="7" t="s">
        <v>7</v>
      </c>
      <c r="C28" s="8">
        <v>26631</v>
      </c>
      <c r="D28" s="8">
        <v>1307</v>
      </c>
      <c r="E28" s="8">
        <v>842</v>
      </c>
      <c r="F28" s="8">
        <v>2389</v>
      </c>
      <c r="G28" s="8">
        <v>102</v>
      </c>
      <c r="H28" s="50">
        <f t="shared" si="13"/>
        <v>2491</v>
      </c>
      <c r="I28" s="106">
        <f t="shared" si="14"/>
        <v>20.37566947207345</v>
      </c>
      <c r="J28" s="107">
        <f t="shared" si="15"/>
        <v>10.690887193898034</v>
      </c>
      <c r="L28" s="8">
        <f t="shared" si="16"/>
        <v>26961</v>
      </c>
      <c r="M28" s="8">
        <f t="shared" si="17"/>
        <v>330</v>
      </c>
      <c r="N28" s="8">
        <f t="shared" si="18"/>
        <v>1319</v>
      </c>
      <c r="O28" s="8">
        <f t="shared" si="11"/>
        <v>12</v>
      </c>
      <c r="P28" s="8">
        <f t="shared" si="19"/>
        <v>2386</v>
      </c>
      <c r="Q28" s="8">
        <f t="shared" si="20"/>
        <v>-3</v>
      </c>
      <c r="R28" s="8">
        <f t="shared" si="21"/>
        <v>131</v>
      </c>
      <c r="S28" s="8">
        <f t="shared" si="22"/>
        <v>29</v>
      </c>
      <c r="T28" s="8">
        <f t="shared" si="12"/>
        <v>2517</v>
      </c>
      <c r="U28" s="50">
        <f t="shared" si="23"/>
        <v>26</v>
      </c>
      <c r="V28" s="106">
        <f t="shared" si="24"/>
        <v>20.440485216072783</v>
      </c>
      <c r="W28" s="107">
        <f t="shared" si="25"/>
        <v>10.711561382598331</v>
      </c>
    </row>
    <row r="29" spans="1:23" ht="13.5">
      <c r="A29" s="7" t="s">
        <v>8</v>
      </c>
      <c r="C29" s="8">
        <v>14501</v>
      </c>
      <c r="D29" s="8">
        <v>777</v>
      </c>
      <c r="E29" s="8">
        <v>289</v>
      </c>
      <c r="F29" s="8">
        <v>1308</v>
      </c>
      <c r="G29" s="8">
        <v>35</v>
      </c>
      <c r="H29" s="50">
        <f t="shared" si="13"/>
        <v>1343</v>
      </c>
      <c r="I29" s="106">
        <f t="shared" si="14"/>
        <v>18.662805662805663</v>
      </c>
      <c r="J29" s="107">
        <f t="shared" si="15"/>
        <v>10.79746835443038</v>
      </c>
      <c r="L29" s="8">
        <f t="shared" si="16"/>
        <v>14829</v>
      </c>
      <c r="M29" s="8">
        <f t="shared" si="17"/>
        <v>328</v>
      </c>
      <c r="N29" s="8">
        <f t="shared" si="18"/>
        <v>790</v>
      </c>
      <c r="O29" s="8">
        <f t="shared" si="11"/>
        <v>13</v>
      </c>
      <c r="P29" s="8">
        <f t="shared" si="19"/>
        <v>1319</v>
      </c>
      <c r="Q29" s="8">
        <f t="shared" si="20"/>
        <v>11</v>
      </c>
      <c r="R29" s="8">
        <f t="shared" si="21"/>
        <v>47</v>
      </c>
      <c r="S29" s="8">
        <f t="shared" si="22"/>
        <v>12</v>
      </c>
      <c r="T29" s="8">
        <f t="shared" si="12"/>
        <v>1366</v>
      </c>
      <c r="U29" s="50">
        <f t="shared" si="23"/>
        <v>23</v>
      </c>
      <c r="V29" s="106">
        <f t="shared" si="24"/>
        <v>18.770886075949367</v>
      </c>
      <c r="W29" s="107">
        <f t="shared" si="25"/>
        <v>10.855783308931185</v>
      </c>
    </row>
    <row r="30" spans="1:23" ht="13.5">
      <c r="A30" s="7" t="s">
        <v>9</v>
      </c>
      <c r="C30" s="8">
        <v>10192</v>
      </c>
      <c r="D30" s="8">
        <v>563</v>
      </c>
      <c r="E30" s="8">
        <v>244</v>
      </c>
      <c r="F30" s="8">
        <v>937</v>
      </c>
      <c r="G30" s="8">
        <v>63</v>
      </c>
      <c r="H30" s="50">
        <f t="shared" si="13"/>
        <v>1000</v>
      </c>
      <c r="I30" s="106">
        <f t="shared" si="14"/>
        <v>18.103019538188278</v>
      </c>
      <c r="J30" s="107">
        <f t="shared" si="15"/>
        <v>10.192</v>
      </c>
      <c r="L30" s="8">
        <f t="shared" si="16"/>
        <v>10404</v>
      </c>
      <c r="M30" s="8">
        <f t="shared" si="17"/>
        <v>212</v>
      </c>
      <c r="N30" s="8">
        <f t="shared" si="18"/>
        <v>574</v>
      </c>
      <c r="O30" s="8">
        <f t="shared" si="11"/>
        <v>11</v>
      </c>
      <c r="P30" s="8">
        <f t="shared" si="19"/>
        <v>959</v>
      </c>
      <c r="Q30" s="8">
        <f t="shared" si="20"/>
        <v>22</v>
      </c>
      <c r="R30" s="8">
        <f t="shared" si="21"/>
        <v>60</v>
      </c>
      <c r="S30" s="8">
        <f t="shared" si="22"/>
        <v>-3</v>
      </c>
      <c r="T30" s="8">
        <f t="shared" si="12"/>
        <v>1019</v>
      </c>
      <c r="U30" s="50">
        <f t="shared" si="23"/>
        <v>19</v>
      </c>
      <c r="V30" s="106">
        <f t="shared" si="24"/>
        <v>18.125435540069688</v>
      </c>
      <c r="W30" s="107">
        <f t="shared" si="25"/>
        <v>10.210009813542689</v>
      </c>
    </row>
    <row r="31" spans="1:23" ht="13.5">
      <c r="A31" s="7" t="s">
        <v>10</v>
      </c>
      <c r="C31" s="8">
        <v>12537</v>
      </c>
      <c r="D31" s="8">
        <v>655</v>
      </c>
      <c r="E31" s="8">
        <v>311</v>
      </c>
      <c r="F31" s="8">
        <v>1125</v>
      </c>
      <c r="G31" s="8">
        <v>61</v>
      </c>
      <c r="H31" s="50">
        <f t="shared" si="13"/>
        <v>1186</v>
      </c>
      <c r="I31" s="106">
        <f t="shared" si="14"/>
        <v>19.140458015267175</v>
      </c>
      <c r="J31" s="107">
        <f t="shared" si="15"/>
        <v>10.570826306913997</v>
      </c>
      <c r="L31" s="8">
        <f t="shared" si="16"/>
        <v>12764</v>
      </c>
      <c r="M31" s="8">
        <f t="shared" si="17"/>
        <v>227</v>
      </c>
      <c r="N31" s="8">
        <f t="shared" si="18"/>
        <v>667</v>
      </c>
      <c r="O31" s="8">
        <f t="shared" si="11"/>
        <v>12</v>
      </c>
      <c r="P31" s="8">
        <f t="shared" si="19"/>
        <v>1136</v>
      </c>
      <c r="Q31" s="8">
        <f t="shared" si="20"/>
        <v>11</v>
      </c>
      <c r="R31" s="8">
        <f t="shared" si="21"/>
        <v>63</v>
      </c>
      <c r="S31" s="8">
        <f t="shared" si="22"/>
        <v>2</v>
      </c>
      <c r="T31" s="8">
        <f t="shared" si="12"/>
        <v>1199</v>
      </c>
      <c r="U31" s="50">
        <f t="shared" si="23"/>
        <v>13</v>
      </c>
      <c r="V31" s="106">
        <f t="shared" si="24"/>
        <v>19.136431784107945</v>
      </c>
      <c r="W31" s="107">
        <f t="shared" si="25"/>
        <v>10.645537948290242</v>
      </c>
    </row>
    <row r="32" spans="1:23" ht="13.5">
      <c r="A32" s="7" t="s">
        <v>11</v>
      </c>
      <c r="C32" s="8">
        <v>20104</v>
      </c>
      <c r="D32" s="8">
        <v>1045</v>
      </c>
      <c r="E32" s="8">
        <v>214</v>
      </c>
      <c r="F32" s="8">
        <v>1689</v>
      </c>
      <c r="G32" s="8">
        <v>101</v>
      </c>
      <c r="H32" s="50">
        <f t="shared" si="13"/>
        <v>1790</v>
      </c>
      <c r="I32" s="106">
        <f t="shared" si="14"/>
        <v>19.238277511961723</v>
      </c>
      <c r="J32" s="107">
        <f t="shared" si="15"/>
        <v>11.231284916201117</v>
      </c>
      <c r="L32" s="8">
        <f t="shared" si="16"/>
        <v>20620</v>
      </c>
      <c r="M32" s="8">
        <f t="shared" si="17"/>
        <v>516</v>
      </c>
      <c r="N32" s="8">
        <f t="shared" si="18"/>
        <v>1071</v>
      </c>
      <c r="O32" s="8">
        <f t="shared" si="11"/>
        <v>26</v>
      </c>
      <c r="P32" s="8">
        <f t="shared" si="19"/>
        <v>1733</v>
      </c>
      <c r="Q32" s="8">
        <f t="shared" si="20"/>
        <v>44</v>
      </c>
      <c r="R32" s="8">
        <f t="shared" si="21"/>
        <v>108</v>
      </c>
      <c r="S32" s="8">
        <f t="shared" si="22"/>
        <v>7</v>
      </c>
      <c r="T32" s="8">
        <f t="shared" si="12"/>
        <v>1841</v>
      </c>
      <c r="U32" s="50">
        <f t="shared" si="23"/>
        <v>51</v>
      </c>
      <c r="V32" s="106">
        <f t="shared" si="24"/>
        <v>19.253034547152193</v>
      </c>
      <c r="W32" s="107">
        <f t="shared" si="25"/>
        <v>11.200434546442152</v>
      </c>
    </row>
    <row r="33" spans="1:23" ht="13.5">
      <c r="A33" s="7" t="s">
        <v>12</v>
      </c>
      <c r="C33" s="8">
        <v>11282</v>
      </c>
      <c r="D33" s="8">
        <v>584</v>
      </c>
      <c r="E33" s="8">
        <v>103</v>
      </c>
      <c r="F33" s="8">
        <v>939</v>
      </c>
      <c r="G33" s="8">
        <v>30</v>
      </c>
      <c r="H33" s="50">
        <f t="shared" si="13"/>
        <v>969</v>
      </c>
      <c r="I33" s="106">
        <f t="shared" si="14"/>
        <v>19.318493150684933</v>
      </c>
      <c r="J33" s="107">
        <f t="shared" si="15"/>
        <v>11.642930856553148</v>
      </c>
      <c r="L33" s="8">
        <f t="shared" si="16"/>
        <v>11385</v>
      </c>
      <c r="M33" s="8">
        <f t="shared" si="17"/>
        <v>103</v>
      </c>
      <c r="N33" s="8">
        <f t="shared" si="18"/>
        <v>588</v>
      </c>
      <c r="O33" s="8">
        <f t="shared" si="11"/>
        <v>4</v>
      </c>
      <c r="P33" s="8">
        <f t="shared" si="19"/>
        <v>942</v>
      </c>
      <c r="Q33" s="8">
        <f t="shared" si="20"/>
        <v>3</v>
      </c>
      <c r="R33" s="8">
        <f t="shared" si="21"/>
        <v>36</v>
      </c>
      <c r="S33" s="8">
        <f t="shared" si="22"/>
        <v>6</v>
      </c>
      <c r="T33" s="8">
        <f t="shared" si="12"/>
        <v>978</v>
      </c>
      <c r="U33" s="50">
        <f t="shared" si="23"/>
        <v>9</v>
      </c>
      <c r="V33" s="106">
        <f t="shared" si="24"/>
        <v>19.362244897959183</v>
      </c>
      <c r="W33" s="107">
        <f t="shared" si="25"/>
        <v>11.641104294478527</v>
      </c>
    </row>
    <row r="34" spans="1:23" ht="29.25" thickBot="1">
      <c r="A34" s="11" t="s">
        <v>13</v>
      </c>
      <c r="C34" s="8">
        <f aca="true" t="shared" si="26" ref="C34:H34">SUM(C25:C33)</f>
        <v>153078</v>
      </c>
      <c r="D34" s="8">
        <f t="shared" si="26"/>
        <v>8010</v>
      </c>
      <c r="E34" s="8">
        <f t="shared" si="26"/>
        <v>3258</v>
      </c>
      <c r="F34" s="8">
        <f t="shared" si="26"/>
        <v>13532</v>
      </c>
      <c r="G34" s="8">
        <f t="shared" si="26"/>
        <v>642</v>
      </c>
      <c r="H34" s="50">
        <f t="shared" si="26"/>
        <v>14174</v>
      </c>
      <c r="I34" s="109">
        <f t="shared" si="14"/>
        <v>19.110861423220975</v>
      </c>
      <c r="J34" s="110">
        <f t="shared" si="15"/>
        <v>10.799915337942712</v>
      </c>
      <c r="L34" s="8">
        <f>SUM(L25:L33)</f>
        <v>156030</v>
      </c>
      <c r="M34" s="8">
        <f>SUM(M25:M33)</f>
        <v>2952</v>
      </c>
      <c r="N34" s="8">
        <f>SUM(N25:N33)</f>
        <v>8135</v>
      </c>
      <c r="O34" s="8">
        <f t="shared" si="11"/>
        <v>125</v>
      </c>
      <c r="P34" s="8">
        <f>SUM(P25:P33)</f>
        <v>13679</v>
      </c>
      <c r="Q34" s="8">
        <f>P34-F34</f>
        <v>147</v>
      </c>
      <c r="R34" s="8">
        <f>SUM(R25:R33)</f>
        <v>723</v>
      </c>
      <c r="S34" s="8">
        <f t="shared" si="22"/>
        <v>81</v>
      </c>
      <c r="T34" s="8">
        <f>SUM(T25:T33)</f>
        <v>14402</v>
      </c>
      <c r="U34" s="50">
        <f t="shared" si="23"/>
        <v>228</v>
      </c>
      <c r="V34" s="109">
        <f t="shared" si="24"/>
        <v>19.180086047940996</v>
      </c>
      <c r="W34" s="110">
        <f t="shared" si="25"/>
        <v>10.833911956672685</v>
      </c>
    </row>
    <row r="35" ht="6" customHeight="1"/>
    <row r="36" ht="4.5" customHeight="1"/>
    <row r="37" spans="11:15" ht="12.75">
      <c r="K37" t="s">
        <v>26</v>
      </c>
      <c r="O37" s="20"/>
    </row>
    <row r="38" ht="12.75">
      <c r="K38" t="s">
        <v>53</v>
      </c>
    </row>
    <row r="39" ht="12.75">
      <c r="K39" t="s">
        <v>73</v>
      </c>
    </row>
    <row r="40" ht="12.75">
      <c r="K40" t="s">
        <v>74</v>
      </c>
    </row>
    <row r="41" ht="12.75">
      <c r="K41" t="s">
        <v>75</v>
      </c>
    </row>
  </sheetData>
  <mergeCells count="27">
    <mergeCell ref="U6:U7"/>
    <mergeCell ref="C5:H5"/>
    <mergeCell ref="L6:L7"/>
    <mergeCell ref="M6:M7"/>
    <mergeCell ref="N6:N7"/>
    <mergeCell ref="G6:G7"/>
    <mergeCell ref="L5:Z5"/>
    <mergeCell ref="X6:Z6"/>
    <mergeCell ref="H6:H7"/>
    <mergeCell ref="I6:I7"/>
    <mergeCell ref="J6:J7"/>
    <mergeCell ref="S6:S7"/>
    <mergeCell ref="Q6:Q7"/>
    <mergeCell ref="O6:O7"/>
    <mergeCell ref="P6:P7"/>
    <mergeCell ref="R6:R7"/>
    <mergeCell ref="T6:T7"/>
    <mergeCell ref="C4:Z4"/>
    <mergeCell ref="C1:Y1"/>
    <mergeCell ref="C22:J22"/>
    <mergeCell ref="L22:W22"/>
    <mergeCell ref="W6:W7"/>
    <mergeCell ref="C6:C7"/>
    <mergeCell ref="D6:D7"/>
    <mergeCell ref="E6:E7"/>
    <mergeCell ref="F6:F7"/>
    <mergeCell ref="V6:V7"/>
  </mergeCells>
  <printOptions horizontalCentered="1"/>
  <pageMargins left="0.03937007874015748" right="0.03937007874015748" top="0.2362204724409449" bottom="0.35433070866141736" header="0.11811023622047245" footer="0.07874015748031496"/>
  <pageSetup fitToHeight="1" fitToWidth="1" horizontalDpi="600" verticalDpi="600" orientation="landscape" paperSize="9" scale="91" r:id="rId1"/>
  <headerFooter alignWithMargins="0">
    <oddFooter>&amp;LUSR Emilia Romagna
Ufficio Pianificazione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75" zoomScaleNormal="75" workbookViewId="0" topLeftCell="A3">
      <selection activeCell="S9" sqref="S9"/>
    </sheetView>
  </sheetViews>
  <sheetFormatPr defaultColWidth="9.140625" defaultRowHeight="12.75"/>
  <cols>
    <col min="1" max="1" width="11.00390625" style="0" customWidth="1"/>
    <col min="2" max="2" width="1.8515625" style="0" customWidth="1"/>
    <col min="3" max="4" width="7.57421875" style="0" customWidth="1"/>
    <col min="5" max="5" width="7.28125" style="0" customWidth="1"/>
    <col min="6" max="6" width="6.28125" style="0" customWidth="1"/>
    <col min="7" max="8" width="7.7109375" style="0" customWidth="1"/>
    <col min="9" max="9" width="4.28125" style="0" customWidth="1"/>
    <col min="10" max="10" width="7.28125" style="0" customWidth="1"/>
    <col min="11" max="11" width="7.00390625" style="0" customWidth="1"/>
    <col min="12" max="12" width="6.140625" style="0" customWidth="1"/>
    <col min="13" max="13" width="5.28125" style="0" customWidth="1"/>
    <col min="14" max="14" width="6.7109375" style="0" customWidth="1"/>
    <col min="15" max="15" width="8.140625" style="0" customWidth="1"/>
    <col min="16" max="16" width="7.00390625" style="0" customWidth="1"/>
    <col min="17" max="17" width="6.28125" style="0" customWidth="1"/>
    <col min="18" max="19" width="7.00390625" style="0" customWidth="1"/>
  </cols>
  <sheetData>
    <row r="1" spans="3:19" ht="20.25" thickBot="1">
      <c r="C1" s="213" t="s">
        <v>100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56"/>
      <c r="S1" s="257"/>
    </row>
    <row r="2" ht="6" customHeight="1"/>
    <row r="3" ht="4.5" customHeight="1" thickBot="1"/>
    <row r="4" spans="1:19" ht="20.25" thickBot="1">
      <c r="A4" s="24">
        <v>38238</v>
      </c>
      <c r="B4" s="1"/>
      <c r="C4" s="213" t="s">
        <v>22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7"/>
    </row>
    <row r="5" spans="1:17" ht="20.25" thickBot="1">
      <c r="A5" s="1"/>
      <c r="B5" s="2"/>
      <c r="C5" s="195" t="s">
        <v>47</v>
      </c>
      <c r="D5" s="190"/>
      <c r="E5" s="190"/>
      <c r="F5" s="191"/>
      <c r="G5" s="64"/>
      <c r="H5" s="64"/>
      <c r="I5" s="115"/>
      <c r="J5" s="253" t="s">
        <v>41</v>
      </c>
      <c r="K5" s="254"/>
      <c r="L5" s="254"/>
      <c r="M5" s="254"/>
      <c r="N5" s="254"/>
      <c r="O5" s="254"/>
      <c r="P5" s="254"/>
      <c r="Q5" s="255"/>
    </row>
    <row r="6" spans="1:17" ht="39" thickTop="1">
      <c r="A6" s="4" t="s">
        <v>0</v>
      </c>
      <c r="B6" s="5"/>
      <c r="C6" s="6" t="s">
        <v>15</v>
      </c>
      <c r="D6" s="6" t="s">
        <v>16</v>
      </c>
      <c r="E6" s="6" t="s">
        <v>18</v>
      </c>
      <c r="F6" s="6" t="s">
        <v>3</v>
      </c>
      <c r="G6" s="112"/>
      <c r="H6" s="26"/>
      <c r="I6" s="5"/>
      <c r="J6" s="73" t="s">
        <v>15</v>
      </c>
      <c r="K6" s="99" t="s">
        <v>16</v>
      </c>
      <c r="L6" s="52" t="s">
        <v>24</v>
      </c>
      <c r="M6" s="49" t="s">
        <v>18</v>
      </c>
      <c r="N6" s="49" t="s">
        <v>113</v>
      </c>
      <c r="O6" s="99" t="s">
        <v>3</v>
      </c>
      <c r="P6" s="52" t="s">
        <v>25</v>
      </c>
      <c r="Q6" s="100" t="s">
        <v>76</v>
      </c>
    </row>
    <row r="7" spans="1:17" ht="11.25" customHeight="1">
      <c r="A7" s="1"/>
      <c r="B7" s="1"/>
      <c r="C7" s="1"/>
      <c r="D7" s="1"/>
      <c r="E7" s="1"/>
      <c r="F7" s="1"/>
      <c r="G7" s="34"/>
      <c r="H7" s="34"/>
      <c r="I7" s="1"/>
      <c r="J7" s="35"/>
      <c r="K7" s="56"/>
      <c r="L7" s="34"/>
      <c r="M7" s="34"/>
      <c r="N7" s="105"/>
      <c r="O7" s="56"/>
      <c r="P7" s="34"/>
      <c r="Q7" s="98"/>
    </row>
    <row r="8" spans="1:17" ht="14.25">
      <c r="A8" s="7" t="s">
        <v>4</v>
      </c>
      <c r="B8" s="2"/>
      <c r="C8" s="8">
        <f>16800+3063</f>
        <v>19863</v>
      </c>
      <c r="D8" s="8">
        <f>785+155</f>
        <v>940</v>
      </c>
      <c r="E8" s="7">
        <v>155</v>
      </c>
      <c r="F8" s="8">
        <v>1745</v>
      </c>
      <c r="G8" s="113"/>
      <c r="H8" s="14"/>
      <c r="I8" s="13"/>
      <c r="J8" s="74">
        <v>19929</v>
      </c>
      <c r="K8" s="57">
        <v>947</v>
      </c>
      <c r="L8" s="53">
        <f aca="true" t="shared" si="0" ref="L8:L17">K8-D8</f>
        <v>7</v>
      </c>
      <c r="M8" s="62">
        <f aca="true" t="shared" si="1" ref="M8:M16">E8</f>
        <v>155</v>
      </c>
      <c r="N8" s="117">
        <f>M8/K8*100</f>
        <v>16.367476240760297</v>
      </c>
      <c r="O8" s="57">
        <v>1745</v>
      </c>
      <c r="P8" s="53">
        <f aca="true" t="shared" si="2" ref="P8:P16">O8-F8</f>
        <v>0</v>
      </c>
      <c r="Q8" s="123"/>
    </row>
    <row r="9" spans="1:17" ht="14.25">
      <c r="A9" s="7" t="s">
        <v>5</v>
      </c>
      <c r="B9" s="2"/>
      <c r="C9" s="8">
        <f>5624+1291</f>
        <v>6915</v>
      </c>
      <c r="D9" s="8">
        <f>266+67</f>
        <v>333</v>
      </c>
      <c r="E9" s="7">
        <v>67</v>
      </c>
      <c r="F9" s="8">
        <v>625</v>
      </c>
      <c r="G9" s="113"/>
      <c r="H9" s="14"/>
      <c r="I9" s="13"/>
      <c r="J9" s="74">
        <v>7701</v>
      </c>
      <c r="K9" s="57">
        <v>340</v>
      </c>
      <c r="L9" s="53">
        <f t="shared" si="0"/>
        <v>7</v>
      </c>
      <c r="M9" s="62">
        <f t="shared" si="1"/>
        <v>67</v>
      </c>
      <c r="N9" s="117">
        <f aca="true" t="shared" si="3" ref="N9:N17">M9/K9*100</f>
        <v>19.705882352941178</v>
      </c>
      <c r="O9" s="57">
        <v>628</v>
      </c>
      <c r="P9" s="53">
        <f t="shared" si="2"/>
        <v>3</v>
      </c>
      <c r="Q9" s="123"/>
    </row>
    <row r="10" spans="1:17" ht="14.25">
      <c r="A10" s="7" t="s">
        <v>6</v>
      </c>
      <c r="B10" s="2"/>
      <c r="C10" s="8">
        <f>6577+2213</f>
        <v>8790</v>
      </c>
      <c r="D10" s="8">
        <f>305+102</f>
        <v>407</v>
      </c>
      <c r="E10" s="7">
        <v>102</v>
      </c>
      <c r="F10" s="8">
        <v>743</v>
      </c>
      <c r="G10" s="113"/>
      <c r="H10" s="14"/>
      <c r="I10" s="13"/>
      <c r="J10" s="74">
        <v>8830</v>
      </c>
      <c r="K10" s="57">
        <v>408</v>
      </c>
      <c r="L10" s="53">
        <f t="shared" si="0"/>
        <v>1</v>
      </c>
      <c r="M10" s="62">
        <f t="shared" si="1"/>
        <v>102</v>
      </c>
      <c r="N10" s="117">
        <f t="shared" si="3"/>
        <v>25</v>
      </c>
      <c r="O10" s="57">
        <v>742</v>
      </c>
      <c r="P10" s="53">
        <f t="shared" si="2"/>
        <v>-1</v>
      </c>
      <c r="Q10" s="123"/>
    </row>
    <row r="11" spans="1:17" ht="14.25">
      <c r="A11" s="7" t="s">
        <v>7</v>
      </c>
      <c r="B11" s="2"/>
      <c r="C11" s="8">
        <f>11045+6125+18</f>
        <v>17188</v>
      </c>
      <c r="D11" s="8">
        <f>469+266+3</f>
        <v>738</v>
      </c>
      <c r="E11" s="7">
        <v>269</v>
      </c>
      <c r="F11" s="8">
        <v>1477</v>
      </c>
      <c r="G11" s="113"/>
      <c r="H11" s="14"/>
      <c r="I11" s="13"/>
      <c r="J11" s="74">
        <v>17177</v>
      </c>
      <c r="K11" s="57">
        <v>740</v>
      </c>
      <c r="L11" s="53">
        <f t="shared" si="0"/>
        <v>2</v>
      </c>
      <c r="M11" s="62">
        <f t="shared" si="1"/>
        <v>269</v>
      </c>
      <c r="N11" s="117">
        <f t="shared" si="3"/>
        <v>36.351351351351354</v>
      </c>
      <c r="O11" s="57">
        <v>1478</v>
      </c>
      <c r="P11" s="53">
        <f t="shared" si="2"/>
        <v>1</v>
      </c>
      <c r="Q11" s="123"/>
    </row>
    <row r="12" spans="1:17" ht="14.25">
      <c r="A12" s="7" t="s">
        <v>8</v>
      </c>
      <c r="B12" s="2"/>
      <c r="C12" s="8">
        <f>7633+1549</f>
        <v>9182</v>
      </c>
      <c r="D12" s="8">
        <f>355+75</f>
        <v>430</v>
      </c>
      <c r="E12" s="7">
        <v>75</v>
      </c>
      <c r="F12" s="8">
        <v>796</v>
      </c>
      <c r="G12" s="113"/>
      <c r="H12" s="14"/>
      <c r="I12" s="13"/>
      <c r="J12" s="74">
        <v>9246</v>
      </c>
      <c r="K12" s="57">
        <v>433</v>
      </c>
      <c r="L12" s="53">
        <f t="shared" si="0"/>
        <v>3</v>
      </c>
      <c r="M12" s="62">
        <f t="shared" si="1"/>
        <v>75</v>
      </c>
      <c r="N12" s="117">
        <f t="shared" si="3"/>
        <v>17.321016166281755</v>
      </c>
      <c r="O12" s="57">
        <v>794</v>
      </c>
      <c r="P12" s="53">
        <f t="shared" si="2"/>
        <v>-2</v>
      </c>
      <c r="Q12" s="123"/>
    </row>
    <row r="13" spans="1:17" ht="14.25">
      <c r="A13" s="7" t="s">
        <v>9</v>
      </c>
      <c r="B13" s="2"/>
      <c r="C13" s="8">
        <f>4395+2087</f>
        <v>6482</v>
      </c>
      <c r="D13" s="8">
        <f>197+108</f>
        <v>305</v>
      </c>
      <c r="E13" s="7">
        <v>108</v>
      </c>
      <c r="F13" s="8">
        <v>596</v>
      </c>
      <c r="G13" s="113"/>
      <c r="H13" s="14"/>
      <c r="I13" s="13"/>
      <c r="J13" s="74">
        <v>6515</v>
      </c>
      <c r="K13" s="57">
        <v>310</v>
      </c>
      <c r="L13" s="53">
        <f t="shared" si="0"/>
        <v>5</v>
      </c>
      <c r="M13" s="62">
        <f t="shared" si="1"/>
        <v>108</v>
      </c>
      <c r="N13" s="117">
        <f t="shared" si="3"/>
        <v>34.83870967741935</v>
      </c>
      <c r="O13" s="57">
        <v>596</v>
      </c>
      <c r="P13" s="53">
        <f t="shared" si="2"/>
        <v>0</v>
      </c>
      <c r="Q13" s="123"/>
    </row>
    <row r="14" spans="1:17" ht="14.25">
      <c r="A14" s="7" t="s">
        <v>10</v>
      </c>
      <c r="B14" s="2"/>
      <c r="C14" s="8">
        <f>5710+2137</f>
        <v>7847</v>
      </c>
      <c r="D14" s="8">
        <f>253+103</f>
        <v>356</v>
      </c>
      <c r="E14" s="7">
        <v>103</v>
      </c>
      <c r="F14" s="8">
        <v>692</v>
      </c>
      <c r="G14" s="113"/>
      <c r="H14" s="14"/>
      <c r="I14" s="13"/>
      <c r="J14" s="74">
        <v>7909</v>
      </c>
      <c r="K14" s="57">
        <v>359</v>
      </c>
      <c r="L14" s="53">
        <f t="shared" si="0"/>
        <v>3</v>
      </c>
      <c r="M14" s="62">
        <f t="shared" si="1"/>
        <v>103</v>
      </c>
      <c r="N14" s="117">
        <f t="shared" si="3"/>
        <v>28.690807799442897</v>
      </c>
      <c r="O14" s="57">
        <v>692</v>
      </c>
      <c r="P14" s="53">
        <f t="shared" si="2"/>
        <v>0</v>
      </c>
      <c r="Q14" s="123"/>
    </row>
    <row r="15" spans="1:17" ht="14.25">
      <c r="A15" s="7" t="s">
        <v>11</v>
      </c>
      <c r="B15" s="2"/>
      <c r="C15" s="8">
        <f>9893+2696</f>
        <v>12589</v>
      </c>
      <c r="D15" s="8">
        <f>454+130</f>
        <v>584</v>
      </c>
      <c r="E15" s="7">
        <v>130</v>
      </c>
      <c r="F15" s="8">
        <v>1085</v>
      </c>
      <c r="G15" s="113"/>
      <c r="H15" s="14"/>
      <c r="I15" s="13"/>
      <c r="J15" s="74">
        <v>12674</v>
      </c>
      <c r="K15" s="57">
        <v>588</v>
      </c>
      <c r="L15" s="53">
        <f t="shared" si="0"/>
        <v>4</v>
      </c>
      <c r="M15" s="62">
        <f t="shared" si="1"/>
        <v>130</v>
      </c>
      <c r="N15" s="117">
        <f t="shared" si="3"/>
        <v>22.108843537414966</v>
      </c>
      <c r="O15" s="57">
        <v>1079</v>
      </c>
      <c r="P15" s="53">
        <f t="shared" si="2"/>
        <v>-6</v>
      </c>
      <c r="Q15" s="123"/>
    </row>
    <row r="16" spans="1:17" ht="14.25">
      <c r="A16" s="7" t="s">
        <v>12</v>
      </c>
      <c r="B16" s="2"/>
      <c r="C16" s="8">
        <f>6365+901</f>
        <v>7266</v>
      </c>
      <c r="D16" s="8">
        <f>273+41</f>
        <v>314</v>
      </c>
      <c r="E16" s="7">
        <v>41</v>
      </c>
      <c r="F16" s="8">
        <v>571</v>
      </c>
      <c r="G16" s="113"/>
      <c r="H16" s="14"/>
      <c r="I16" s="13"/>
      <c r="J16" s="74">
        <v>7257</v>
      </c>
      <c r="K16" s="57">
        <v>314</v>
      </c>
      <c r="L16" s="53">
        <f t="shared" si="0"/>
        <v>0</v>
      </c>
      <c r="M16" s="62">
        <f t="shared" si="1"/>
        <v>41</v>
      </c>
      <c r="N16" s="117">
        <f t="shared" si="3"/>
        <v>13.05732484076433</v>
      </c>
      <c r="O16" s="57">
        <v>570</v>
      </c>
      <c r="P16" s="53">
        <f t="shared" si="2"/>
        <v>-1</v>
      </c>
      <c r="Q16" s="123"/>
    </row>
    <row r="17" spans="1:17" ht="29.25" thickBot="1">
      <c r="A17" s="11" t="s">
        <v>13</v>
      </c>
      <c r="B17" s="12"/>
      <c r="C17" s="8">
        <f>SUM(C8:C16)</f>
        <v>96122</v>
      </c>
      <c r="D17" s="8">
        <f>SUM(D8:D16)</f>
        <v>4407</v>
      </c>
      <c r="E17" s="8">
        <f>SUM(E8:E16)</f>
        <v>1050</v>
      </c>
      <c r="F17" s="8">
        <f>SUM(F8:F16)</f>
        <v>8330</v>
      </c>
      <c r="G17" s="113"/>
      <c r="H17" s="14"/>
      <c r="I17" s="10"/>
      <c r="J17" s="75">
        <f>SUM(J8:J16)</f>
        <v>97238</v>
      </c>
      <c r="K17" s="58">
        <f>SUM(K8:K16)</f>
        <v>4439</v>
      </c>
      <c r="L17" s="54">
        <f t="shared" si="0"/>
        <v>32</v>
      </c>
      <c r="M17" s="51">
        <f>SUM(M8:M16)</f>
        <v>1050</v>
      </c>
      <c r="N17" s="188">
        <f t="shared" si="3"/>
        <v>23.653976120747917</v>
      </c>
      <c r="O17" s="58">
        <f>SUM(O8:O16)</f>
        <v>8324</v>
      </c>
      <c r="P17" s="54">
        <f>SUM(P8:P16)</f>
        <v>-6</v>
      </c>
      <c r="Q17" s="124"/>
    </row>
    <row r="18" ht="13.5" thickTop="1"/>
    <row r="19" ht="15.75" customHeight="1"/>
    <row r="20" spans="3:19" ht="15" thickBot="1">
      <c r="C20" s="220" t="s">
        <v>40</v>
      </c>
      <c r="D20" s="258"/>
      <c r="E20" s="258"/>
      <c r="F20" s="258"/>
      <c r="G20" s="259"/>
      <c r="H20" s="260"/>
      <c r="J20" s="226" t="s">
        <v>41</v>
      </c>
      <c r="K20" s="261"/>
      <c r="L20" s="261"/>
      <c r="M20" s="261"/>
      <c r="N20" s="261"/>
      <c r="O20" s="261"/>
      <c r="P20" s="262"/>
      <c r="Q20" s="262"/>
      <c r="R20" s="263"/>
      <c r="S20" s="264"/>
    </row>
    <row r="21" spans="1:19" ht="25.5">
      <c r="A21" s="4" t="s">
        <v>0</v>
      </c>
      <c r="C21" s="6" t="s">
        <v>15</v>
      </c>
      <c r="D21" s="6" t="s">
        <v>16</v>
      </c>
      <c r="E21" s="6" t="s">
        <v>18</v>
      </c>
      <c r="F21" s="101" t="s">
        <v>3</v>
      </c>
      <c r="G21" s="102" t="s">
        <v>59</v>
      </c>
      <c r="H21" s="103" t="s">
        <v>52</v>
      </c>
      <c r="J21" s="6" t="s">
        <v>15</v>
      </c>
      <c r="K21" s="6" t="s">
        <v>50</v>
      </c>
      <c r="L21" s="6" t="s">
        <v>16</v>
      </c>
      <c r="M21" s="6" t="s">
        <v>24</v>
      </c>
      <c r="N21" s="6" t="s">
        <v>18</v>
      </c>
      <c r="O21" s="6" t="s">
        <v>42</v>
      </c>
      <c r="P21" s="6" t="s">
        <v>3</v>
      </c>
      <c r="Q21" s="101" t="s">
        <v>25</v>
      </c>
      <c r="R21" s="102" t="s">
        <v>59</v>
      </c>
      <c r="S21" s="103" t="s">
        <v>52</v>
      </c>
    </row>
    <row r="22" spans="1:19" ht="9.75" customHeight="1">
      <c r="A22" s="1"/>
      <c r="C22" s="1"/>
      <c r="D22" s="1"/>
      <c r="E22" s="1"/>
      <c r="F22" s="1"/>
      <c r="G22" s="104"/>
      <c r="H22" s="108"/>
      <c r="J22" s="1"/>
      <c r="K22" s="1"/>
      <c r="L22" s="1"/>
      <c r="M22" s="1"/>
      <c r="N22" s="1"/>
      <c r="O22" s="1"/>
      <c r="P22" s="1"/>
      <c r="Q22" s="1"/>
      <c r="R22" s="104"/>
      <c r="S22" s="108"/>
    </row>
    <row r="23" spans="1:19" ht="13.5">
      <c r="A23" s="7" t="s">
        <v>4</v>
      </c>
      <c r="C23" s="8">
        <v>19550</v>
      </c>
      <c r="D23" s="8">
        <v>933</v>
      </c>
      <c r="E23" s="7">
        <v>160</v>
      </c>
      <c r="F23" s="50">
        <v>1746</v>
      </c>
      <c r="G23" s="116">
        <f>C23/D23</f>
        <v>20.95391211146838</v>
      </c>
      <c r="H23" s="117">
        <f>C23/F23</f>
        <v>11.197021764032073</v>
      </c>
      <c r="J23" s="8">
        <f>J8</f>
        <v>19929</v>
      </c>
      <c r="K23" s="8">
        <f>J23-C23</f>
        <v>379</v>
      </c>
      <c r="L23" s="8">
        <f aca="true" t="shared" si="4" ref="L23:L31">K8</f>
        <v>947</v>
      </c>
      <c r="M23" s="8">
        <f aca="true" t="shared" si="5" ref="M23:M32">L23-D23</f>
        <v>14</v>
      </c>
      <c r="N23" s="7">
        <f aca="true" t="shared" si="6" ref="N23:N31">M8</f>
        <v>155</v>
      </c>
      <c r="O23" s="8">
        <f aca="true" t="shared" si="7" ref="O23:O32">N23-E23</f>
        <v>-5</v>
      </c>
      <c r="P23" s="8">
        <f>O8</f>
        <v>1745</v>
      </c>
      <c r="Q23" s="50">
        <f>P23-F23</f>
        <v>-1</v>
      </c>
      <c r="R23" s="116">
        <f>J23/L23</f>
        <v>21.044350580781416</v>
      </c>
      <c r="S23" s="117">
        <f>J23/P23</f>
        <v>11.420630372492838</v>
      </c>
    </row>
    <row r="24" spans="1:19" ht="13.5">
      <c r="A24" s="7" t="s">
        <v>5</v>
      </c>
      <c r="C24" s="8">
        <v>7083</v>
      </c>
      <c r="D24" s="8">
        <v>338</v>
      </c>
      <c r="E24" s="7">
        <v>67</v>
      </c>
      <c r="F24" s="50">
        <v>636</v>
      </c>
      <c r="G24" s="116">
        <f aca="true" t="shared" si="8" ref="G24:G32">C24/D24</f>
        <v>20.95562130177515</v>
      </c>
      <c r="H24" s="117">
        <f aca="true" t="shared" si="9" ref="H24:H32">C24/F24</f>
        <v>11.13679245283019</v>
      </c>
      <c r="J24" s="8">
        <f aca="true" t="shared" si="10" ref="J24:J31">J9</f>
        <v>7701</v>
      </c>
      <c r="K24" s="8">
        <f aca="true" t="shared" si="11" ref="K24:K31">J24-C24</f>
        <v>618</v>
      </c>
      <c r="L24" s="8">
        <f t="shared" si="4"/>
        <v>340</v>
      </c>
      <c r="M24" s="8">
        <f t="shared" si="5"/>
        <v>2</v>
      </c>
      <c r="N24" s="7">
        <f t="shared" si="6"/>
        <v>67</v>
      </c>
      <c r="O24" s="8">
        <f t="shared" si="7"/>
        <v>0</v>
      </c>
      <c r="P24" s="8">
        <f aca="true" t="shared" si="12" ref="P24:P31">O9</f>
        <v>628</v>
      </c>
      <c r="Q24" s="50">
        <f aca="true" t="shared" si="13" ref="Q24:Q31">P24-F24</f>
        <v>-8</v>
      </c>
      <c r="R24" s="116">
        <f aca="true" t="shared" si="14" ref="R24:R32">J24/L24</f>
        <v>22.65</v>
      </c>
      <c r="S24" s="117">
        <f aca="true" t="shared" si="15" ref="S24:S32">J24/P24</f>
        <v>12.262738853503185</v>
      </c>
    </row>
    <row r="25" spans="1:19" ht="13.5">
      <c r="A25" s="7" t="s">
        <v>6</v>
      </c>
      <c r="C25" s="8">
        <v>8946</v>
      </c>
      <c r="D25" s="8">
        <v>412</v>
      </c>
      <c r="E25" s="7">
        <v>102</v>
      </c>
      <c r="F25" s="50">
        <v>752</v>
      </c>
      <c r="G25" s="116">
        <f t="shared" si="8"/>
        <v>21.71359223300971</v>
      </c>
      <c r="H25" s="117">
        <f t="shared" si="9"/>
        <v>11.89627659574468</v>
      </c>
      <c r="J25" s="8">
        <f t="shared" si="10"/>
        <v>8830</v>
      </c>
      <c r="K25" s="8">
        <f t="shared" si="11"/>
        <v>-116</v>
      </c>
      <c r="L25" s="8">
        <f t="shared" si="4"/>
        <v>408</v>
      </c>
      <c r="M25" s="8">
        <f t="shared" si="5"/>
        <v>-4</v>
      </c>
      <c r="N25" s="7">
        <f t="shared" si="6"/>
        <v>102</v>
      </c>
      <c r="O25" s="8">
        <f t="shared" si="7"/>
        <v>0</v>
      </c>
      <c r="P25" s="8">
        <f t="shared" si="12"/>
        <v>742</v>
      </c>
      <c r="Q25" s="50">
        <f t="shared" si="13"/>
        <v>-10</v>
      </c>
      <c r="R25" s="116">
        <f t="shared" si="14"/>
        <v>21.642156862745097</v>
      </c>
      <c r="S25" s="117">
        <f t="shared" si="15"/>
        <v>11.900269541778975</v>
      </c>
    </row>
    <row r="26" spans="1:19" ht="13.5">
      <c r="A26" s="7" t="s">
        <v>7</v>
      </c>
      <c r="C26" s="8">
        <f>17032+18</f>
        <v>17050</v>
      </c>
      <c r="D26" s="8">
        <f>733+3</f>
        <v>736</v>
      </c>
      <c r="E26" s="7">
        <v>268</v>
      </c>
      <c r="F26" s="50">
        <f>1472+5</f>
        <v>1477</v>
      </c>
      <c r="G26" s="116">
        <f t="shared" si="8"/>
        <v>23.16576086956522</v>
      </c>
      <c r="H26" s="117">
        <f t="shared" si="9"/>
        <v>11.543669600541639</v>
      </c>
      <c r="J26" s="8">
        <f t="shared" si="10"/>
        <v>17177</v>
      </c>
      <c r="K26" s="8">
        <f t="shared" si="11"/>
        <v>127</v>
      </c>
      <c r="L26" s="8">
        <f t="shared" si="4"/>
        <v>740</v>
      </c>
      <c r="M26" s="8">
        <f t="shared" si="5"/>
        <v>4</v>
      </c>
      <c r="N26" s="7">
        <f t="shared" si="6"/>
        <v>269</v>
      </c>
      <c r="O26" s="8">
        <f t="shared" si="7"/>
        <v>1</v>
      </c>
      <c r="P26" s="8">
        <f t="shared" si="12"/>
        <v>1478</v>
      </c>
      <c r="Q26" s="50">
        <f t="shared" si="13"/>
        <v>1</v>
      </c>
      <c r="R26" s="116">
        <f t="shared" si="14"/>
        <v>23.212162162162162</v>
      </c>
      <c r="S26" s="117">
        <f t="shared" si="15"/>
        <v>11.621786197564276</v>
      </c>
    </row>
    <row r="27" spans="1:19" ht="13.5">
      <c r="A27" s="7" t="s">
        <v>8</v>
      </c>
      <c r="C27" s="8">
        <v>9335</v>
      </c>
      <c r="D27" s="8">
        <v>441</v>
      </c>
      <c r="E27" s="7">
        <v>75</v>
      </c>
      <c r="F27" s="50">
        <v>799</v>
      </c>
      <c r="G27" s="116">
        <f t="shared" si="8"/>
        <v>21.16780045351474</v>
      </c>
      <c r="H27" s="117">
        <f t="shared" si="9"/>
        <v>11.683354192740927</v>
      </c>
      <c r="J27" s="8">
        <f t="shared" si="10"/>
        <v>9246</v>
      </c>
      <c r="K27" s="8">
        <f t="shared" si="11"/>
        <v>-89</v>
      </c>
      <c r="L27" s="8">
        <f t="shared" si="4"/>
        <v>433</v>
      </c>
      <c r="M27" s="8">
        <f t="shared" si="5"/>
        <v>-8</v>
      </c>
      <c r="N27" s="7">
        <f t="shared" si="6"/>
        <v>75</v>
      </c>
      <c r="O27" s="8">
        <f t="shared" si="7"/>
        <v>0</v>
      </c>
      <c r="P27" s="8">
        <f t="shared" si="12"/>
        <v>794</v>
      </c>
      <c r="Q27" s="50">
        <f t="shared" si="13"/>
        <v>-5</v>
      </c>
      <c r="R27" s="116">
        <f t="shared" si="14"/>
        <v>21.35334872979215</v>
      </c>
      <c r="S27" s="117">
        <f t="shared" si="15"/>
        <v>11.644836272040303</v>
      </c>
    </row>
    <row r="28" spans="1:19" ht="13.5">
      <c r="A28" s="7" t="s">
        <v>9</v>
      </c>
      <c r="C28" s="8">
        <v>6559</v>
      </c>
      <c r="D28" s="8">
        <v>310</v>
      </c>
      <c r="E28" s="7">
        <v>108</v>
      </c>
      <c r="F28" s="50">
        <v>596</v>
      </c>
      <c r="G28" s="116">
        <f t="shared" si="8"/>
        <v>21.15806451612903</v>
      </c>
      <c r="H28" s="117">
        <f t="shared" si="9"/>
        <v>11.00503355704698</v>
      </c>
      <c r="J28" s="8">
        <f t="shared" si="10"/>
        <v>6515</v>
      </c>
      <c r="K28" s="8">
        <f t="shared" si="11"/>
        <v>-44</v>
      </c>
      <c r="L28" s="8">
        <f t="shared" si="4"/>
        <v>310</v>
      </c>
      <c r="M28" s="8">
        <f t="shared" si="5"/>
        <v>0</v>
      </c>
      <c r="N28" s="7">
        <f t="shared" si="6"/>
        <v>108</v>
      </c>
      <c r="O28" s="8">
        <f t="shared" si="7"/>
        <v>0</v>
      </c>
      <c r="P28" s="8">
        <f t="shared" si="12"/>
        <v>596</v>
      </c>
      <c r="Q28" s="50">
        <f t="shared" si="13"/>
        <v>0</v>
      </c>
      <c r="R28" s="116">
        <f t="shared" si="14"/>
        <v>21.016129032258064</v>
      </c>
      <c r="S28" s="117">
        <f t="shared" si="15"/>
        <v>10.931208053691275</v>
      </c>
    </row>
    <row r="29" spans="1:19" ht="13.5">
      <c r="A29" s="7" t="s">
        <v>10</v>
      </c>
      <c r="C29" s="8">
        <v>7832</v>
      </c>
      <c r="D29" s="8">
        <v>358</v>
      </c>
      <c r="E29" s="7">
        <v>102</v>
      </c>
      <c r="F29" s="50">
        <v>695</v>
      </c>
      <c r="G29" s="116">
        <f t="shared" si="8"/>
        <v>21.877094972067038</v>
      </c>
      <c r="H29" s="117">
        <f t="shared" si="9"/>
        <v>11.269064748201439</v>
      </c>
      <c r="J29" s="8">
        <f t="shared" si="10"/>
        <v>7909</v>
      </c>
      <c r="K29" s="8">
        <f t="shared" si="11"/>
        <v>77</v>
      </c>
      <c r="L29" s="8">
        <f t="shared" si="4"/>
        <v>359</v>
      </c>
      <c r="M29" s="8">
        <f t="shared" si="5"/>
        <v>1</v>
      </c>
      <c r="N29" s="7">
        <f t="shared" si="6"/>
        <v>103</v>
      </c>
      <c r="O29" s="8">
        <f t="shared" si="7"/>
        <v>1</v>
      </c>
      <c r="P29" s="8">
        <f t="shared" si="12"/>
        <v>692</v>
      </c>
      <c r="Q29" s="50">
        <f t="shared" si="13"/>
        <v>-3</v>
      </c>
      <c r="R29" s="116">
        <f t="shared" si="14"/>
        <v>22.030640668523677</v>
      </c>
      <c r="S29" s="117">
        <f t="shared" si="15"/>
        <v>11.429190751445086</v>
      </c>
    </row>
    <row r="30" spans="1:19" ht="13.5">
      <c r="A30" s="7" t="s">
        <v>11</v>
      </c>
      <c r="C30" s="8">
        <v>12343</v>
      </c>
      <c r="D30" s="8">
        <v>575</v>
      </c>
      <c r="E30" s="7">
        <v>132</v>
      </c>
      <c r="F30" s="50">
        <v>1062</v>
      </c>
      <c r="G30" s="116">
        <f t="shared" si="8"/>
        <v>21.46608695652174</v>
      </c>
      <c r="H30" s="117">
        <f t="shared" si="9"/>
        <v>11.62241054613936</v>
      </c>
      <c r="J30" s="8">
        <f t="shared" si="10"/>
        <v>12674</v>
      </c>
      <c r="K30" s="8">
        <f t="shared" si="11"/>
        <v>331</v>
      </c>
      <c r="L30" s="8">
        <f t="shared" si="4"/>
        <v>588</v>
      </c>
      <c r="M30" s="8">
        <f t="shared" si="5"/>
        <v>13</v>
      </c>
      <c r="N30" s="7">
        <f t="shared" si="6"/>
        <v>130</v>
      </c>
      <c r="O30" s="8">
        <f t="shared" si="7"/>
        <v>-2</v>
      </c>
      <c r="P30" s="8">
        <f t="shared" si="12"/>
        <v>1079</v>
      </c>
      <c r="Q30" s="50">
        <f t="shared" si="13"/>
        <v>17</v>
      </c>
      <c r="R30" s="116">
        <f t="shared" si="14"/>
        <v>21.55442176870748</v>
      </c>
      <c r="S30" s="117">
        <f t="shared" si="15"/>
        <v>11.746061167747914</v>
      </c>
    </row>
    <row r="31" spans="1:19" ht="13.5">
      <c r="A31" s="7" t="s">
        <v>12</v>
      </c>
      <c r="C31" s="8">
        <v>7270</v>
      </c>
      <c r="D31" s="8">
        <v>317</v>
      </c>
      <c r="E31" s="7">
        <v>44</v>
      </c>
      <c r="F31" s="50">
        <v>585</v>
      </c>
      <c r="G31" s="116">
        <f t="shared" si="8"/>
        <v>22.933753943217667</v>
      </c>
      <c r="H31" s="117">
        <f t="shared" si="9"/>
        <v>12.427350427350428</v>
      </c>
      <c r="J31" s="8">
        <f t="shared" si="10"/>
        <v>7257</v>
      </c>
      <c r="K31" s="8">
        <f t="shared" si="11"/>
        <v>-13</v>
      </c>
      <c r="L31" s="8">
        <f t="shared" si="4"/>
        <v>314</v>
      </c>
      <c r="M31" s="8">
        <f t="shared" si="5"/>
        <v>-3</v>
      </c>
      <c r="N31" s="7">
        <f t="shared" si="6"/>
        <v>41</v>
      </c>
      <c r="O31" s="8">
        <f t="shared" si="7"/>
        <v>-3</v>
      </c>
      <c r="P31" s="8">
        <f t="shared" si="12"/>
        <v>570</v>
      </c>
      <c r="Q31" s="50">
        <f t="shared" si="13"/>
        <v>-15</v>
      </c>
      <c r="R31" s="116">
        <f t="shared" si="14"/>
        <v>23.111464968152866</v>
      </c>
      <c r="S31" s="117">
        <f t="shared" si="15"/>
        <v>12.73157894736842</v>
      </c>
    </row>
    <row r="32" spans="1:19" ht="29.25" thickBot="1">
      <c r="A32" s="11" t="s">
        <v>13</v>
      </c>
      <c r="C32" s="8">
        <f>SUM(C23:C31)</f>
        <v>95968</v>
      </c>
      <c r="D32" s="8">
        <f>SUM(D23:D31)</f>
        <v>4420</v>
      </c>
      <c r="E32" s="8">
        <f>SUM(E23:E31)</f>
        <v>1058</v>
      </c>
      <c r="F32" s="50">
        <f>SUM(F23:F31)</f>
        <v>8348</v>
      </c>
      <c r="G32" s="118">
        <f t="shared" si="8"/>
        <v>21.712217194570137</v>
      </c>
      <c r="H32" s="119">
        <f t="shared" si="9"/>
        <v>11.495927168183997</v>
      </c>
      <c r="J32" s="8">
        <f>SUM(J23:J31)</f>
        <v>97238</v>
      </c>
      <c r="K32" s="8">
        <f>SUM(K23:K31)</f>
        <v>1270</v>
      </c>
      <c r="L32" s="8">
        <f>SUM(L23:L31)</f>
        <v>4439</v>
      </c>
      <c r="M32" s="8">
        <f t="shared" si="5"/>
        <v>19</v>
      </c>
      <c r="N32" s="8">
        <f>SUM(N23:N31)</f>
        <v>1050</v>
      </c>
      <c r="O32" s="8">
        <f t="shared" si="7"/>
        <v>-8</v>
      </c>
      <c r="P32" s="8">
        <f>SUM(P23:P31)</f>
        <v>8324</v>
      </c>
      <c r="Q32" s="50">
        <f>P32-F32</f>
        <v>-24</v>
      </c>
      <c r="R32" s="118">
        <f t="shared" si="14"/>
        <v>21.905384095517007</v>
      </c>
      <c r="S32" s="119">
        <f t="shared" si="15"/>
        <v>11.681643440653533</v>
      </c>
    </row>
    <row r="34" ht="13.5">
      <c r="A34" s="32" t="s">
        <v>77</v>
      </c>
    </row>
  </sheetData>
  <mergeCells count="6">
    <mergeCell ref="C1:S1"/>
    <mergeCell ref="C4:S4"/>
    <mergeCell ref="C20:H20"/>
    <mergeCell ref="J20:S20"/>
    <mergeCell ref="J5:Q5"/>
    <mergeCell ref="C5:F5"/>
  </mergeCells>
  <printOptions horizontalCentered="1"/>
  <pageMargins left="0.07874015748031496" right="0.07874015748031496" top="0.32" bottom="0.5905511811023623" header="0.11811023622047245" footer="0.11811023622047245"/>
  <pageSetup fitToHeight="3" fitToWidth="1" horizontalDpi="600" verticalDpi="600" orientation="landscape" paperSize="9" r:id="rId1"/>
  <headerFooter alignWithMargins="0">
    <oddFooter>&amp;LUSR Emilia Romagna
Ufficio Pianificazione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75" zoomScaleNormal="75" workbookViewId="0" topLeftCell="A4">
      <selection activeCell="K11" sqref="K11"/>
    </sheetView>
  </sheetViews>
  <sheetFormatPr defaultColWidth="9.140625" defaultRowHeight="12.75"/>
  <cols>
    <col min="1" max="1" width="11.00390625" style="0" customWidth="1"/>
    <col min="2" max="2" width="1.8515625" style="0" customWidth="1"/>
    <col min="3" max="4" width="7.57421875" style="0" customWidth="1"/>
    <col min="5" max="5" width="9.28125" style="0" customWidth="1"/>
    <col min="6" max="6" width="7.00390625" style="0" customWidth="1"/>
    <col min="7" max="7" width="6.28125" style="0" customWidth="1"/>
    <col min="8" max="8" width="8.57421875" style="0" customWidth="1"/>
    <col min="9" max="9" width="8.28125" style="0" customWidth="1"/>
    <col min="10" max="10" width="8.00390625" style="0" customWidth="1"/>
    <col min="11" max="11" width="7.421875" style="0" customWidth="1"/>
    <col min="12" max="12" width="8.421875" style="0" customWidth="1"/>
    <col min="13" max="13" width="7.00390625" style="0" customWidth="1"/>
    <col min="14" max="14" width="8.7109375" style="0" customWidth="1"/>
    <col min="15" max="15" width="6.7109375" style="0" customWidth="1"/>
    <col min="16" max="16" width="7.00390625" style="0" customWidth="1"/>
    <col min="17" max="17" width="6.28125" style="0" customWidth="1"/>
    <col min="19" max="21" width="0" style="0" hidden="1" customWidth="1"/>
  </cols>
  <sheetData>
    <row r="1" spans="3:16" ht="20.25" thickBot="1">
      <c r="C1" s="213" t="s">
        <v>100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16"/>
    </row>
    <row r="2" ht="6" customHeight="1"/>
    <row r="3" ht="4.5" customHeight="1"/>
    <row r="4" spans="1:16" ht="19.5">
      <c r="A4" s="24">
        <v>38238</v>
      </c>
      <c r="B4" s="1"/>
      <c r="C4" s="265" t="s">
        <v>23</v>
      </c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267"/>
      <c r="O4" s="221"/>
      <c r="P4" s="268"/>
    </row>
    <row r="5" spans="1:14" ht="20.25" thickBot="1">
      <c r="A5" s="1"/>
      <c r="B5" s="2"/>
      <c r="C5" s="269" t="s">
        <v>47</v>
      </c>
      <c r="D5" s="270"/>
      <c r="E5" s="271"/>
      <c r="F5" s="114"/>
      <c r="G5" s="114"/>
      <c r="H5" s="3"/>
      <c r="I5" s="274" t="s">
        <v>41</v>
      </c>
      <c r="J5" s="275"/>
      <c r="K5" s="276"/>
      <c r="L5" s="275"/>
      <c r="M5" s="277"/>
      <c r="N5" s="278"/>
    </row>
    <row r="6" spans="1:14" ht="26.25" thickTop="1">
      <c r="A6" s="4" t="s">
        <v>0</v>
      </c>
      <c r="B6" s="5"/>
      <c r="C6" s="16" t="s">
        <v>15</v>
      </c>
      <c r="D6" s="16" t="s">
        <v>16</v>
      </c>
      <c r="E6" s="16" t="s">
        <v>3</v>
      </c>
      <c r="F6" s="112"/>
      <c r="G6" s="26"/>
      <c r="H6" s="5"/>
      <c r="I6" s="43" t="s">
        <v>15</v>
      </c>
      <c r="J6" s="49" t="s">
        <v>50</v>
      </c>
      <c r="K6" s="55" t="s">
        <v>16</v>
      </c>
      <c r="L6" s="76" t="s">
        <v>24</v>
      </c>
      <c r="M6" s="55" t="s">
        <v>3</v>
      </c>
      <c r="N6" s="78" t="s">
        <v>25</v>
      </c>
    </row>
    <row r="7" spans="1:14" ht="14.25">
      <c r="A7" s="1"/>
      <c r="B7" s="1"/>
      <c r="C7" s="1"/>
      <c r="D7" s="1"/>
      <c r="E7" s="1"/>
      <c r="F7" s="34"/>
      <c r="G7" s="34"/>
      <c r="H7" s="1"/>
      <c r="I7" s="35"/>
      <c r="J7" s="34"/>
      <c r="K7" s="56"/>
      <c r="L7" s="34"/>
      <c r="M7" s="56"/>
      <c r="N7" s="36"/>
    </row>
    <row r="8" spans="1:14" ht="14.25">
      <c r="A8" s="7" t="s">
        <v>4</v>
      </c>
      <c r="B8" s="2"/>
      <c r="C8" s="8">
        <v>25628</v>
      </c>
      <c r="D8" s="8">
        <v>1181</v>
      </c>
      <c r="E8" s="8">
        <v>2262</v>
      </c>
      <c r="F8" s="113"/>
      <c r="G8" s="14"/>
      <c r="H8" s="13"/>
      <c r="I8" s="37">
        <v>25504</v>
      </c>
      <c r="J8" s="50">
        <f>I8-C8</f>
        <v>-124</v>
      </c>
      <c r="K8" s="57">
        <v>1184</v>
      </c>
      <c r="L8" s="77">
        <f aca="true" t="shared" si="0" ref="L8:L16">K8-D8</f>
        <v>3</v>
      </c>
      <c r="M8" s="57">
        <v>2262</v>
      </c>
      <c r="N8" s="79">
        <f aca="true" t="shared" si="1" ref="N8:N17">M8-E8</f>
        <v>0</v>
      </c>
    </row>
    <row r="9" spans="1:14" ht="14.25">
      <c r="A9" s="7" t="s">
        <v>5</v>
      </c>
      <c r="B9" s="2"/>
      <c r="C9" s="8">
        <v>12440</v>
      </c>
      <c r="D9" s="8">
        <v>592</v>
      </c>
      <c r="E9" s="8">
        <v>1120</v>
      </c>
      <c r="F9" s="113"/>
      <c r="G9" s="14"/>
      <c r="H9" s="13"/>
      <c r="I9" s="37">
        <v>12282</v>
      </c>
      <c r="J9" s="50">
        <f aca="true" t="shared" si="2" ref="J9:J17">I9-C9</f>
        <v>-158</v>
      </c>
      <c r="K9" s="57">
        <v>593</v>
      </c>
      <c r="L9" s="77">
        <f t="shared" si="0"/>
        <v>1</v>
      </c>
      <c r="M9" s="57">
        <v>1128</v>
      </c>
      <c r="N9" s="79">
        <f t="shared" si="1"/>
        <v>8</v>
      </c>
    </row>
    <row r="10" spans="1:14" ht="14.25">
      <c r="A10" s="7" t="s">
        <v>6</v>
      </c>
      <c r="B10" s="2"/>
      <c r="C10" s="8">
        <v>15030</v>
      </c>
      <c r="D10" s="8">
        <v>679</v>
      </c>
      <c r="E10" s="8">
        <v>1332</v>
      </c>
      <c r="F10" s="113"/>
      <c r="G10" s="14"/>
      <c r="H10" s="13"/>
      <c r="I10" s="37">
        <v>14868</v>
      </c>
      <c r="J10" s="50">
        <f t="shared" si="2"/>
        <v>-162</v>
      </c>
      <c r="K10" s="57">
        <v>688</v>
      </c>
      <c r="L10" s="77">
        <f t="shared" si="0"/>
        <v>9</v>
      </c>
      <c r="M10" s="57">
        <v>1332</v>
      </c>
      <c r="N10" s="79">
        <f t="shared" si="1"/>
        <v>0</v>
      </c>
    </row>
    <row r="11" spans="1:14" ht="14.25">
      <c r="A11" s="7" t="s">
        <v>7</v>
      </c>
      <c r="B11" s="2"/>
      <c r="C11" s="8">
        <v>25613</v>
      </c>
      <c r="D11" s="8">
        <v>1141</v>
      </c>
      <c r="E11" s="8">
        <v>2254</v>
      </c>
      <c r="F11" s="113"/>
      <c r="G11" s="14"/>
      <c r="H11" s="13"/>
      <c r="I11" s="37">
        <v>25198</v>
      </c>
      <c r="J11" s="50">
        <f t="shared" si="2"/>
        <v>-415</v>
      </c>
      <c r="K11" s="57">
        <v>1144</v>
      </c>
      <c r="L11" s="77">
        <f t="shared" si="0"/>
        <v>3</v>
      </c>
      <c r="M11" s="57">
        <v>2254</v>
      </c>
      <c r="N11" s="79">
        <f t="shared" si="1"/>
        <v>0</v>
      </c>
    </row>
    <row r="12" spans="1:14" ht="14.25">
      <c r="A12" s="7" t="s">
        <v>8</v>
      </c>
      <c r="B12" s="2"/>
      <c r="C12" s="8">
        <v>15731</v>
      </c>
      <c r="D12" s="8">
        <v>712</v>
      </c>
      <c r="E12" s="8">
        <v>1411</v>
      </c>
      <c r="F12" s="113"/>
      <c r="G12" s="14"/>
      <c r="H12" s="13"/>
      <c r="I12" s="37">
        <v>15412</v>
      </c>
      <c r="J12" s="50">
        <f t="shared" si="2"/>
        <v>-319</v>
      </c>
      <c r="K12" s="57">
        <v>713</v>
      </c>
      <c r="L12" s="77">
        <f t="shared" si="0"/>
        <v>1</v>
      </c>
      <c r="M12" s="57">
        <v>1411</v>
      </c>
      <c r="N12" s="79">
        <f t="shared" si="1"/>
        <v>0</v>
      </c>
    </row>
    <row r="13" spans="1:14" ht="14.25">
      <c r="A13" s="7" t="s">
        <v>9</v>
      </c>
      <c r="B13" s="2"/>
      <c r="C13" s="8">
        <v>9512</v>
      </c>
      <c r="D13" s="8">
        <v>422</v>
      </c>
      <c r="E13" s="8">
        <v>803</v>
      </c>
      <c r="F13" s="113"/>
      <c r="G13" s="14"/>
      <c r="H13" s="13"/>
      <c r="I13" s="37">
        <v>9413</v>
      </c>
      <c r="J13" s="50">
        <f t="shared" si="2"/>
        <v>-99</v>
      </c>
      <c r="K13" s="57">
        <v>427</v>
      </c>
      <c r="L13" s="77">
        <f t="shared" si="0"/>
        <v>5</v>
      </c>
      <c r="M13" s="57">
        <v>816</v>
      </c>
      <c r="N13" s="79">
        <f t="shared" si="1"/>
        <v>13</v>
      </c>
    </row>
    <row r="14" spans="1:14" ht="14.25">
      <c r="A14" s="7" t="s">
        <v>10</v>
      </c>
      <c r="B14" s="2"/>
      <c r="C14" s="8">
        <v>11801</v>
      </c>
      <c r="D14" s="8">
        <v>552</v>
      </c>
      <c r="E14" s="8">
        <v>1089</v>
      </c>
      <c r="F14" s="113"/>
      <c r="G14" s="14"/>
      <c r="H14" s="13"/>
      <c r="I14" s="37">
        <v>11805</v>
      </c>
      <c r="J14" s="50">
        <f t="shared" si="2"/>
        <v>4</v>
      </c>
      <c r="K14" s="57">
        <v>558</v>
      </c>
      <c r="L14" s="77">
        <f t="shared" si="0"/>
        <v>6</v>
      </c>
      <c r="M14" s="57">
        <v>1100</v>
      </c>
      <c r="N14" s="79">
        <f t="shared" si="1"/>
        <v>11</v>
      </c>
    </row>
    <row r="15" spans="1:14" ht="14.25">
      <c r="A15" s="7" t="s">
        <v>11</v>
      </c>
      <c r="B15" s="2"/>
      <c r="C15" s="8">
        <v>16341</v>
      </c>
      <c r="D15" s="8">
        <v>751</v>
      </c>
      <c r="E15" s="8">
        <v>1502</v>
      </c>
      <c r="F15" s="113"/>
      <c r="G15" s="14"/>
      <c r="H15" s="13"/>
      <c r="I15" s="37">
        <v>16334</v>
      </c>
      <c r="J15" s="50">
        <f t="shared" si="2"/>
        <v>-7</v>
      </c>
      <c r="K15" s="57">
        <v>770</v>
      </c>
      <c r="L15" s="77">
        <f t="shared" si="0"/>
        <v>19</v>
      </c>
      <c r="M15" s="57">
        <v>1523</v>
      </c>
      <c r="N15" s="79">
        <f t="shared" si="1"/>
        <v>21</v>
      </c>
    </row>
    <row r="16" spans="1:14" ht="14.25">
      <c r="A16" s="7" t="s">
        <v>12</v>
      </c>
      <c r="B16" s="2"/>
      <c r="C16" s="8">
        <v>11164</v>
      </c>
      <c r="D16" s="8">
        <v>502</v>
      </c>
      <c r="E16" s="8">
        <v>939</v>
      </c>
      <c r="F16" s="113"/>
      <c r="G16" s="14"/>
      <c r="H16" s="13"/>
      <c r="I16" s="37">
        <v>11235</v>
      </c>
      <c r="J16" s="50">
        <f t="shared" si="2"/>
        <v>71</v>
      </c>
      <c r="K16" s="57">
        <v>512</v>
      </c>
      <c r="L16" s="77">
        <f t="shared" si="0"/>
        <v>10</v>
      </c>
      <c r="M16" s="57">
        <v>950</v>
      </c>
      <c r="N16" s="79">
        <f t="shared" si="1"/>
        <v>11</v>
      </c>
    </row>
    <row r="17" spans="1:14" ht="29.25" thickBot="1">
      <c r="A17" s="11" t="s">
        <v>13</v>
      </c>
      <c r="B17" s="12"/>
      <c r="C17" s="8">
        <f>SUM(C8:C16)</f>
        <v>143260</v>
      </c>
      <c r="D17" s="8">
        <f>SUM(D8:D16)</f>
        <v>6532</v>
      </c>
      <c r="E17" s="8">
        <f>SUM(E8:E16)</f>
        <v>12712</v>
      </c>
      <c r="F17" s="113"/>
      <c r="G17" s="14"/>
      <c r="H17" s="10"/>
      <c r="I17" s="39">
        <f>SUM(I8:I16)</f>
        <v>142051</v>
      </c>
      <c r="J17" s="51">
        <f t="shared" si="2"/>
        <v>-1209</v>
      </c>
      <c r="K17" s="58">
        <f>SUM(K8:K16)</f>
        <v>6589</v>
      </c>
      <c r="L17" s="80">
        <f>SUM(L8:L16)</f>
        <v>57</v>
      </c>
      <c r="M17" s="58">
        <f>SUM(M8:M16)</f>
        <v>12776</v>
      </c>
      <c r="N17" s="81">
        <f t="shared" si="1"/>
        <v>64</v>
      </c>
    </row>
    <row r="18" ht="13.5" thickTop="1"/>
    <row r="20" spans="1:16" ht="15" thickBot="1">
      <c r="A20" s="1"/>
      <c r="B20" s="2"/>
      <c r="C20" s="220" t="s">
        <v>40</v>
      </c>
      <c r="D20" s="258"/>
      <c r="E20" s="270"/>
      <c r="F20" s="272"/>
      <c r="G20" s="273"/>
      <c r="H20" s="3"/>
      <c r="I20" s="226" t="s">
        <v>41</v>
      </c>
      <c r="J20" s="279"/>
      <c r="K20" s="279"/>
      <c r="L20" s="279"/>
      <c r="M20" s="227"/>
      <c r="N20" s="227"/>
      <c r="O20" s="228"/>
      <c r="P20" s="229"/>
    </row>
    <row r="21" spans="1:16" ht="25.5">
      <c r="A21" s="4" t="s">
        <v>0</v>
      </c>
      <c r="B21" s="5"/>
      <c r="C21" s="16" t="s">
        <v>15</v>
      </c>
      <c r="D21" s="16" t="s">
        <v>16</v>
      </c>
      <c r="E21" s="49" t="s">
        <v>3</v>
      </c>
      <c r="F21" s="102" t="s">
        <v>59</v>
      </c>
      <c r="G21" s="103" t="s">
        <v>52</v>
      </c>
      <c r="H21" s="5"/>
      <c r="I21" s="16" t="s">
        <v>15</v>
      </c>
      <c r="J21" s="16" t="s">
        <v>50</v>
      </c>
      <c r="K21" s="16" t="s">
        <v>16</v>
      </c>
      <c r="L21" s="16" t="s">
        <v>24</v>
      </c>
      <c r="M21" s="16" t="s">
        <v>3</v>
      </c>
      <c r="N21" s="49" t="s">
        <v>25</v>
      </c>
      <c r="O21" s="102" t="s">
        <v>59</v>
      </c>
      <c r="P21" s="103" t="s">
        <v>52</v>
      </c>
    </row>
    <row r="22" spans="1:16" ht="13.5">
      <c r="A22" s="1"/>
      <c r="B22" s="1"/>
      <c r="C22" s="1"/>
      <c r="D22" s="1"/>
      <c r="E22" s="1"/>
      <c r="F22" s="104"/>
      <c r="G22" s="108"/>
      <c r="H22" s="1"/>
      <c r="I22" s="1"/>
      <c r="J22" s="1"/>
      <c r="K22" s="1"/>
      <c r="L22" s="1"/>
      <c r="M22" s="1"/>
      <c r="N22" s="1"/>
      <c r="O22" s="104"/>
      <c r="P22" s="108"/>
    </row>
    <row r="23" spans="1:16" ht="13.5">
      <c r="A23" s="7" t="s">
        <v>4</v>
      </c>
      <c r="B23" s="2"/>
      <c r="C23" s="8">
        <v>24649</v>
      </c>
      <c r="D23" s="8">
        <v>1165</v>
      </c>
      <c r="E23" s="50">
        <v>2297</v>
      </c>
      <c r="F23" s="106">
        <f aca="true" t="shared" si="3" ref="F23:F32">C23/D23</f>
        <v>21.15793991416309</v>
      </c>
      <c r="G23" s="107">
        <f>C23/E23</f>
        <v>10.73095341750109</v>
      </c>
      <c r="H23" s="13"/>
      <c r="I23" s="8">
        <f>I8</f>
        <v>25504</v>
      </c>
      <c r="J23" s="8">
        <f aca="true" t="shared" si="4" ref="J23:J31">I23-C23</f>
        <v>855</v>
      </c>
      <c r="K23" s="8">
        <f>K8</f>
        <v>1184</v>
      </c>
      <c r="L23" s="8">
        <f aca="true" t="shared" si="5" ref="L23:L31">K23-D23</f>
        <v>19</v>
      </c>
      <c r="M23" s="8">
        <f>M8</f>
        <v>2262</v>
      </c>
      <c r="N23" s="50">
        <f>M23-E23</f>
        <v>-35</v>
      </c>
      <c r="O23" s="106">
        <f>I23/K23</f>
        <v>21.54054054054054</v>
      </c>
      <c r="P23" s="107">
        <f>I23/M23</f>
        <v>11.27497789566755</v>
      </c>
    </row>
    <row r="24" spans="1:16" ht="13.5">
      <c r="A24" s="7" t="s">
        <v>5</v>
      </c>
      <c r="B24" s="2"/>
      <c r="C24" s="8">
        <v>12129</v>
      </c>
      <c r="D24" s="8">
        <v>595</v>
      </c>
      <c r="E24" s="50">
        <v>1161</v>
      </c>
      <c r="F24" s="106">
        <f t="shared" si="3"/>
        <v>20.38487394957983</v>
      </c>
      <c r="G24" s="107">
        <f aca="true" t="shared" si="6" ref="G24:G32">C24/E24</f>
        <v>10.44702842377261</v>
      </c>
      <c r="H24" s="13"/>
      <c r="I24" s="8">
        <f aca="true" t="shared" si="7" ref="I24:I31">I9</f>
        <v>12282</v>
      </c>
      <c r="J24" s="8">
        <f t="shared" si="4"/>
        <v>153</v>
      </c>
      <c r="K24" s="8">
        <f aca="true" t="shared" si="8" ref="K24:K31">K9</f>
        <v>593</v>
      </c>
      <c r="L24" s="8">
        <f t="shared" si="5"/>
        <v>-2</v>
      </c>
      <c r="M24" s="8">
        <f aca="true" t="shared" si="9" ref="M24:M31">M9</f>
        <v>1128</v>
      </c>
      <c r="N24" s="50">
        <f aca="true" t="shared" si="10" ref="N24:N31">M24-E24</f>
        <v>-33</v>
      </c>
      <c r="O24" s="106">
        <f aca="true" t="shared" si="11" ref="O24:O32">I24/K24</f>
        <v>20.711635750421586</v>
      </c>
      <c r="P24" s="107">
        <f aca="true" t="shared" si="12" ref="P24:P32">I24/M24</f>
        <v>10.888297872340425</v>
      </c>
    </row>
    <row r="25" spans="1:16" ht="13.5">
      <c r="A25" s="7" t="s">
        <v>6</v>
      </c>
      <c r="B25" s="2"/>
      <c r="C25" s="8">
        <v>14764</v>
      </c>
      <c r="D25" s="8">
        <v>677</v>
      </c>
      <c r="E25" s="50">
        <v>1344</v>
      </c>
      <c r="F25" s="106">
        <f t="shared" si="3"/>
        <v>21.80797636632201</v>
      </c>
      <c r="G25" s="107">
        <f t="shared" si="6"/>
        <v>10.985119047619047</v>
      </c>
      <c r="H25" s="13"/>
      <c r="I25" s="8">
        <f t="shared" si="7"/>
        <v>14868</v>
      </c>
      <c r="J25" s="8">
        <f t="shared" si="4"/>
        <v>104</v>
      </c>
      <c r="K25" s="8">
        <f t="shared" si="8"/>
        <v>688</v>
      </c>
      <c r="L25" s="8">
        <f t="shared" si="5"/>
        <v>11</v>
      </c>
      <c r="M25" s="8">
        <f t="shared" si="9"/>
        <v>1332</v>
      </c>
      <c r="N25" s="50">
        <f t="shared" si="10"/>
        <v>-12</v>
      </c>
      <c r="O25" s="106">
        <f t="shared" si="11"/>
        <v>21.61046511627907</v>
      </c>
      <c r="P25" s="107">
        <f t="shared" si="12"/>
        <v>11.162162162162161</v>
      </c>
    </row>
    <row r="26" spans="1:16" ht="13.5">
      <c r="A26" s="7" t="s">
        <v>7</v>
      </c>
      <c r="B26" s="2"/>
      <c r="C26" s="8">
        <v>24507</v>
      </c>
      <c r="D26" s="8">
        <v>1118</v>
      </c>
      <c r="E26" s="50">
        <v>2260</v>
      </c>
      <c r="F26" s="106">
        <f t="shared" si="3"/>
        <v>21.920393559928442</v>
      </c>
      <c r="G26" s="107">
        <f t="shared" si="6"/>
        <v>10.843805309734513</v>
      </c>
      <c r="H26" s="13"/>
      <c r="I26" s="8">
        <f t="shared" si="7"/>
        <v>25198</v>
      </c>
      <c r="J26" s="8">
        <f t="shared" si="4"/>
        <v>691</v>
      </c>
      <c r="K26" s="8">
        <f t="shared" si="8"/>
        <v>1144</v>
      </c>
      <c r="L26" s="8">
        <f t="shared" si="5"/>
        <v>26</v>
      </c>
      <c r="M26" s="8">
        <f t="shared" si="9"/>
        <v>2254</v>
      </c>
      <c r="N26" s="50">
        <f t="shared" si="10"/>
        <v>-6</v>
      </c>
      <c r="O26" s="106">
        <f t="shared" si="11"/>
        <v>22.026223776223777</v>
      </c>
      <c r="P26" s="107">
        <f t="shared" si="12"/>
        <v>11.179236912156167</v>
      </c>
    </row>
    <row r="27" spans="1:16" ht="13.5">
      <c r="A27" s="7" t="s">
        <v>8</v>
      </c>
      <c r="B27" s="2"/>
      <c r="C27" s="8">
        <v>15288</v>
      </c>
      <c r="D27" s="8">
        <v>705</v>
      </c>
      <c r="E27" s="50">
        <v>1436</v>
      </c>
      <c r="F27" s="106">
        <f t="shared" si="3"/>
        <v>21.685106382978724</v>
      </c>
      <c r="G27" s="107">
        <f t="shared" si="6"/>
        <v>10.646239554317548</v>
      </c>
      <c r="H27" s="13"/>
      <c r="I27" s="8">
        <f t="shared" si="7"/>
        <v>15412</v>
      </c>
      <c r="J27" s="8">
        <f t="shared" si="4"/>
        <v>124</v>
      </c>
      <c r="K27" s="8">
        <f t="shared" si="8"/>
        <v>713</v>
      </c>
      <c r="L27" s="8">
        <f t="shared" si="5"/>
        <v>8</v>
      </c>
      <c r="M27" s="8">
        <f t="shared" si="9"/>
        <v>1411</v>
      </c>
      <c r="N27" s="50">
        <f t="shared" si="10"/>
        <v>-25</v>
      </c>
      <c r="O27" s="106">
        <f t="shared" si="11"/>
        <v>21.61570827489481</v>
      </c>
      <c r="P27" s="107">
        <f t="shared" si="12"/>
        <v>10.922749822820695</v>
      </c>
    </row>
    <row r="28" spans="1:16" ht="13.5">
      <c r="A28" s="7" t="s">
        <v>9</v>
      </c>
      <c r="B28" s="2"/>
      <c r="C28" s="8">
        <v>9054</v>
      </c>
      <c r="D28" s="8">
        <v>406</v>
      </c>
      <c r="E28" s="50">
        <v>790</v>
      </c>
      <c r="F28" s="106">
        <f t="shared" si="3"/>
        <v>22.300492610837438</v>
      </c>
      <c r="G28" s="107">
        <f t="shared" si="6"/>
        <v>11.460759493670887</v>
      </c>
      <c r="H28" s="13"/>
      <c r="I28" s="8">
        <f t="shared" si="7"/>
        <v>9413</v>
      </c>
      <c r="J28" s="8">
        <f t="shared" si="4"/>
        <v>359</v>
      </c>
      <c r="K28" s="8">
        <f t="shared" si="8"/>
        <v>427</v>
      </c>
      <c r="L28" s="8">
        <f t="shared" si="5"/>
        <v>21</v>
      </c>
      <c r="M28" s="8">
        <f t="shared" si="9"/>
        <v>816</v>
      </c>
      <c r="N28" s="50">
        <f t="shared" si="10"/>
        <v>26</v>
      </c>
      <c r="O28" s="106">
        <f t="shared" si="11"/>
        <v>22.04449648711944</v>
      </c>
      <c r="P28" s="107">
        <f t="shared" si="12"/>
        <v>11.535539215686274</v>
      </c>
    </row>
    <row r="29" spans="1:16" ht="13.5">
      <c r="A29" s="7" t="s">
        <v>10</v>
      </c>
      <c r="B29" s="2"/>
      <c r="C29" s="8">
        <v>11811</v>
      </c>
      <c r="D29" s="8">
        <v>551</v>
      </c>
      <c r="E29" s="50">
        <v>1125</v>
      </c>
      <c r="F29" s="106">
        <f t="shared" si="3"/>
        <v>21.43557168784029</v>
      </c>
      <c r="G29" s="107">
        <f t="shared" si="6"/>
        <v>10.498666666666667</v>
      </c>
      <c r="H29" s="13"/>
      <c r="I29" s="8">
        <f t="shared" si="7"/>
        <v>11805</v>
      </c>
      <c r="J29" s="8">
        <f t="shared" si="4"/>
        <v>-6</v>
      </c>
      <c r="K29" s="8">
        <f t="shared" si="8"/>
        <v>558</v>
      </c>
      <c r="L29" s="8">
        <f t="shared" si="5"/>
        <v>7</v>
      </c>
      <c r="M29" s="8">
        <f t="shared" si="9"/>
        <v>1100</v>
      </c>
      <c r="N29" s="50">
        <f t="shared" si="10"/>
        <v>-25</v>
      </c>
      <c r="O29" s="106">
        <f t="shared" si="11"/>
        <v>21.155913978494624</v>
      </c>
      <c r="P29" s="107">
        <f t="shared" si="12"/>
        <v>10.731818181818182</v>
      </c>
    </row>
    <row r="30" spans="1:16" ht="13.5">
      <c r="A30" s="7" t="s">
        <v>11</v>
      </c>
      <c r="B30" s="2"/>
      <c r="C30" s="8">
        <v>15832</v>
      </c>
      <c r="D30" s="8">
        <v>739</v>
      </c>
      <c r="E30" s="50">
        <v>1521</v>
      </c>
      <c r="F30" s="106">
        <f t="shared" si="3"/>
        <v>21.423545331529095</v>
      </c>
      <c r="G30" s="107">
        <f t="shared" si="6"/>
        <v>10.408941485864563</v>
      </c>
      <c r="H30" s="13"/>
      <c r="I30" s="8">
        <f t="shared" si="7"/>
        <v>16334</v>
      </c>
      <c r="J30" s="8">
        <f t="shared" si="4"/>
        <v>502</v>
      </c>
      <c r="K30" s="8">
        <f t="shared" si="8"/>
        <v>770</v>
      </c>
      <c r="L30" s="8">
        <f t="shared" si="5"/>
        <v>31</v>
      </c>
      <c r="M30" s="8">
        <f t="shared" si="9"/>
        <v>1523</v>
      </c>
      <c r="N30" s="50">
        <f t="shared" si="10"/>
        <v>2</v>
      </c>
      <c r="O30" s="106">
        <f t="shared" si="11"/>
        <v>21.212987012987014</v>
      </c>
      <c r="P30" s="107">
        <f t="shared" si="12"/>
        <v>10.724885095206828</v>
      </c>
    </row>
    <row r="31" spans="1:16" ht="13.5">
      <c r="A31" s="7" t="s">
        <v>12</v>
      </c>
      <c r="B31" s="2"/>
      <c r="C31" s="8">
        <v>11142</v>
      </c>
      <c r="D31" s="8">
        <v>504</v>
      </c>
      <c r="E31" s="50">
        <v>962</v>
      </c>
      <c r="F31" s="106">
        <f t="shared" si="3"/>
        <v>22.107142857142858</v>
      </c>
      <c r="G31" s="107">
        <f t="shared" si="6"/>
        <v>11.582120582120583</v>
      </c>
      <c r="H31" s="13"/>
      <c r="I31" s="8">
        <f t="shared" si="7"/>
        <v>11235</v>
      </c>
      <c r="J31" s="8">
        <f t="shared" si="4"/>
        <v>93</v>
      </c>
      <c r="K31" s="8">
        <f t="shared" si="8"/>
        <v>512</v>
      </c>
      <c r="L31" s="8">
        <f t="shared" si="5"/>
        <v>8</v>
      </c>
      <c r="M31" s="8">
        <f t="shared" si="9"/>
        <v>950</v>
      </c>
      <c r="N31" s="50">
        <f t="shared" si="10"/>
        <v>-12</v>
      </c>
      <c r="O31" s="120">
        <f t="shared" si="11"/>
        <v>21.943359375</v>
      </c>
      <c r="P31" s="121">
        <f t="shared" si="12"/>
        <v>11.826315789473684</v>
      </c>
    </row>
    <row r="32" spans="1:16" ht="29.25" thickBot="1">
      <c r="A32" s="11" t="s">
        <v>13</v>
      </c>
      <c r="B32" s="12"/>
      <c r="C32" s="8">
        <f>SUM(C23:C31)</f>
        <v>139176</v>
      </c>
      <c r="D32" s="8">
        <f>SUM(D23:D31)</f>
        <v>6460</v>
      </c>
      <c r="E32" s="50">
        <f>SUM(E23:E31)</f>
        <v>12896</v>
      </c>
      <c r="F32" s="109">
        <f t="shared" si="3"/>
        <v>21.544272445820432</v>
      </c>
      <c r="G32" s="110">
        <f t="shared" si="6"/>
        <v>10.792183622828784</v>
      </c>
      <c r="H32" s="10"/>
      <c r="I32" s="8">
        <f aca="true" t="shared" si="13" ref="I32:N32">SUM(I23:I31)</f>
        <v>142051</v>
      </c>
      <c r="J32" s="8">
        <f t="shared" si="13"/>
        <v>2875</v>
      </c>
      <c r="K32" s="8">
        <f t="shared" si="13"/>
        <v>6589</v>
      </c>
      <c r="L32" s="8">
        <f t="shared" si="13"/>
        <v>129</v>
      </c>
      <c r="M32" s="8">
        <f t="shared" si="13"/>
        <v>12776</v>
      </c>
      <c r="N32" s="50">
        <f t="shared" si="13"/>
        <v>-120</v>
      </c>
      <c r="O32" s="109">
        <f t="shared" si="11"/>
        <v>21.55881013810897</v>
      </c>
      <c r="P32" s="110">
        <f t="shared" si="12"/>
        <v>11.118581715716969</v>
      </c>
    </row>
  </sheetData>
  <mergeCells count="6">
    <mergeCell ref="C4:P4"/>
    <mergeCell ref="C1:P1"/>
    <mergeCell ref="C5:E5"/>
    <mergeCell ref="C20:G20"/>
    <mergeCell ref="I5:N5"/>
    <mergeCell ref="I20:P20"/>
  </mergeCells>
  <printOptions horizontalCentered="1"/>
  <pageMargins left="0.07874015748031496" right="0.07874015748031496" top="0.56" bottom="0.5905511811023623" header="0.11811023622047245" footer="0.11811023622047245"/>
  <pageSetup fitToHeight="3" fitToWidth="1" horizontalDpi="600" verticalDpi="600" orientation="landscape" paperSize="9" r:id="rId1"/>
  <headerFooter alignWithMargins="0">
    <oddFooter>&amp;LUSR Emilia Romagna
Ufficio Pianificazione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workbookViewId="0" topLeftCell="A4">
      <selection activeCell="N28" sqref="N28"/>
    </sheetView>
  </sheetViews>
  <sheetFormatPr defaultColWidth="9.140625" defaultRowHeight="12.75"/>
  <cols>
    <col min="1" max="1" width="11.00390625" style="0" customWidth="1"/>
    <col min="2" max="2" width="1.8515625" style="0" customWidth="1"/>
    <col min="3" max="5" width="7.57421875" style="0" customWidth="1"/>
    <col min="6" max="6" width="8.7109375" style="0" customWidth="1"/>
    <col min="7" max="7" width="8.140625" style="0" customWidth="1"/>
    <col min="8" max="8" width="8.7109375" style="0" customWidth="1"/>
    <col min="9" max="9" width="7.57421875" style="0" customWidth="1"/>
    <col min="10" max="10" width="7.140625" style="0" customWidth="1"/>
    <col min="11" max="11" width="7.28125" style="0" customWidth="1"/>
    <col min="12" max="12" width="8.00390625" style="0" customWidth="1"/>
    <col min="13" max="13" width="8.421875" style="0" customWidth="1"/>
    <col min="14" max="14" width="8.28125" style="0" customWidth="1"/>
    <col min="15" max="15" width="8.7109375" style="0" customWidth="1"/>
    <col min="16" max="16" width="6.7109375" style="0" customWidth="1"/>
    <col min="17" max="17" width="7.00390625" style="0" customWidth="1"/>
    <col min="19" max="21" width="0" style="0" hidden="1" customWidth="1"/>
    <col min="22" max="22" width="7.28125" style="0" customWidth="1"/>
    <col min="23" max="23" width="7.8515625" style="0" customWidth="1"/>
  </cols>
  <sheetData>
    <row r="1" spans="3:17" ht="20.25" thickBot="1">
      <c r="C1" s="213" t="s">
        <v>100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56"/>
      <c r="Q1" s="257"/>
    </row>
    <row r="2" ht="6" customHeight="1"/>
    <row r="3" ht="6" customHeight="1"/>
    <row r="4" spans="1:17" ht="20.25" thickBot="1">
      <c r="A4" s="24">
        <v>38238</v>
      </c>
      <c r="B4" s="1"/>
      <c r="C4" s="223" t="s">
        <v>51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02"/>
      <c r="P4" s="202"/>
      <c r="Q4" s="194"/>
    </row>
    <row r="5" spans="1:17" ht="20.25" thickBot="1">
      <c r="A5" s="1"/>
      <c r="B5" s="2"/>
      <c r="D5" s="220" t="s">
        <v>47</v>
      </c>
      <c r="E5" s="258"/>
      <c r="F5" s="280"/>
      <c r="G5" s="26"/>
      <c r="H5" s="5"/>
      <c r="I5" s="284" t="s">
        <v>41</v>
      </c>
      <c r="J5" s="285"/>
      <c r="K5" s="285"/>
      <c r="L5" s="285"/>
      <c r="M5" s="285"/>
      <c r="N5" s="285"/>
      <c r="O5" s="286"/>
      <c r="P5" s="254"/>
      <c r="Q5" s="255"/>
    </row>
    <row r="6" spans="1:17" ht="31.5" customHeight="1" thickTop="1">
      <c r="A6" s="4" t="s">
        <v>0</v>
      </c>
      <c r="B6" s="5"/>
      <c r="D6" s="16" t="s">
        <v>15</v>
      </c>
      <c r="E6" s="16" t="s">
        <v>17</v>
      </c>
      <c r="F6" s="16" t="s">
        <v>20</v>
      </c>
      <c r="G6" s="26"/>
      <c r="H6" s="5"/>
      <c r="I6" s="43" t="s">
        <v>15</v>
      </c>
      <c r="J6" s="16" t="s">
        <v>17</v>
      </c>
      <c r="K6" s="49" t="s">
        <v>43</v>
      </c>
      <c r="L6" s="16" t="s">
        <v>101</v>
      </c>
      <c r="M6" s="76" t="s">
        <v>102</v>
      </c>
      <c r="N6" s="99" t="s">
        <v>20</v>
      </c>
      <c r="O6" s="52" t="s">
        <v>44</v>
      </c>
      <c r="P6" s="16" t="s">
        <v>60</v>
      </c>
      <c r="Q6" s="44" t="s">
        <v>61</v>
      </c>
    </row>
    <row r="7" spans="1:17" ht="14.25">
      <c r="A7" s="1"/>
      <c r="B7" s="1"/>
      <c r="D7" s="1"/>
      <c r="E7" s="1"/>
      <c r="F7" s="1"/>
      <c r="G7" s="90"/>
      <c r="H7" s="1"/>
      <c r="I7" s="35"/>
      <c r="J7" s="34"/>
      <c r="K7" s="34"/>
      <c r="L7" s="34"/>
      <c r="M7" s="34"/>
      <c r="N7" s="56"/>
      <c r="O7" s="34"/>
      <c r="P7" s="90"/>
      <c r="Q7" s="87"/>
    </row>
    <row r="8" spans="1:17" ht="14.25">
      <c r="A8" s="7" t="s">
        <v>4</v>
      </c>
      <c r="B8" s="2"/>
      <c r="D8" s="8">
        <f>TOTALE!C8</f>
        <v>89933</v>
      </c>
      <c r="E8" s="8">
        <v>1922</v>
      </c>
      <c r="F8" s="8">
        <v>368</v>
      </c>
      <c r="G8" s="14"/>
      <c r="H8" s="13"/>
      <c r="I8" s="37">
        <f>TOTALE!I8</f>
        <v>89983</v>
      </c>
      <c r="J8" s="8">
        <v>2111</v>
      </c>
      <c r="K8" s="50">
        <f aca="true" t="shared" si="0" ref="K8:K17">J8-E8</f>
        <v>189</v>
      </c>
      <c r="L8" s="8">
        <v>199</v>
      </c>
      <c r="M8" s="77">
        <v>262</v>
      </c>
      <c r="N8" s="57">
        <f aca="true" t="shared" si="1" ref="N8:N16">F8+L8+M8</f>
        <v>829</v>
      </c>
      <c r="O8" s="53">
        <f aca="true" t="shared" si="2" ref="O8:O16">N8-F8</f>
        <v>461</v>
      </c>
      <c r="P8" s="9">
        <f>J8/I8*100</f>
        <v>2.3459986886411874</v>
      </c>
      <c r="Q8" s="38">
        <f aca="true" t="shared" si="3" ref="Q8:Q17">J8/N8</f>
        <v>2.546441495778046</v>
      </c>
    </row>
    <row r="9" spans="1:17" ht="14.25">
      <c r="A9" s="7" t="s">
        <v>5</v>
      </c>
      <c r="B9" s="2"/>
      <c r="D9" s="8">
        <f>TOTALE!C9</f>
        <v>32537</v>
      </c>
      <c r="E9" s="8">
        <v>707</v>
      </c>
      <c r="F9" s="8">
        <v>189</v>
      </c>
      <c r="G9" s="14"/>
      <c r="H9" s="13"/>
      <c r="I9" s="37">
        <f>TOTALE!I9</f>
        <v>33200</v>
      </c>
      <c r="J9" s="8">
        <v>765</v>
      </c>
      <c r="K9" s="50">
        <f t="shared" si="0"/>
        <v>58</v>
      </c>
      <c r="L9" s="8">
        <v>28</v>
      </c>
      <c r="M9" s="77">
        <v>127</v>
      </c>
      <c r="N9" s="57">
        <f t="shared" si="1"/>
        <v>344</v>
      </c>
      <c r="O9" s="53">
        <f t="shared" si="2"/>
        <v>155</v>
      </c>
      <c r="P9" s="9">
        <f aca="true" t="shared" si="4" ref="P9:P17">J9/I9*100</f>
        <v>2.3042168674698793</v>
      </c>
      <c r="Q9" s="38">
        <f t="shared" si="3"/>
        <v>2.2238372093023258</v>
      </c>
    </row>
    <row r="10" spans="1:17" ht="14.25">
      <c r="A10" s="7" t="s">
        <v>6</v>
      </c>
      <c r="B10" s="2"/>
      <c r="D10" s="8">
        <f>TOTALE!C10</f>
        <v>43662</v>
      </c>
      <c r="E10" s="8">
        <v>817</v>
      </c>
      <c r="F10" s="8">
        <v>250</v>
      </c>
      <c r="G10" s="14"/>
      <c r="H10" s="13"/>
      <c r="I10" s="37">
        <f>TOTALE!I10</f>
        <v>43604</v>
      </c>
      <c r="J10" s="8">
        <v>831</v>
      </c>
      <c r="K10" s="50">
        <f t="shared" si="0"/>
        <v>14</v>
      </c>
      <c r="L10" s="8">
        <v>34</v>
      </c>
      <c r="M10" s="77">
        <v>126</v>
      </c>
      <c r="N10" s="57">
        <f t="shared" si="1"/>
        <v>410</v>
      </c>
      <c r="O10" s="53">
        <f t="shared" si="2"/>
        <v>160</v>
      </c>
      <c r="P10" s="9">
        <f t="shared" si="4"/>
        <v>1.9057884597743329</v>
      </c>
      <c r="Q10" s="38">
        <f t="shared" si="3"/>
        <v>2.026829268292683</v>
      </c>
    </row>
    <row r="11" spans="1:17" ht="14.25">
      <c r="A11" s="7" t="s">
        <v>7</v>
      </c>
      <c r="B11" s="2"/>
      <c r="D11" s="8">
        <f>TOTALE!C11</f>
        <v>78317</v>
      </c>
      <c r="E11" s="8">
        <v>1458</v>
      </c>
      <c r="F11" s="8">
        <v>532</v>
      </c>
      <c r="G11" s="14"/>
      <c r="H11" s="13"/>
      <c r="I11" s="37">
        <f>TOTALE!I11</f>
        <v>78166</v>
      </c>
      <c r="J11" s="8">
        <v>1509</v>
      </c>
      <c r="K11" s="50">
        <f t="shared" si="0"/>
        <v>51</v>
      </c>
      <c r="L11" s="8">
        <v>9</v>
      </c>
      <c r="M11" s="77">
        <v>139</v>
      </c>
      <c r="N11" s="57">
        <f t="shared" si="1"/>
        <v>680</v>
      </c>
      <c r="O11" s="53">
        <f t="shared" si="2"/>
        <v>148</v>
      </c>
      <c r="P11" s="9">
        <f t="shared" si="4"/>
        <v>1.9305068699946268</v>
      </c>
      <c r="Q11" s="38">
        <f t="shared" si="3"/>
        <v>2.2191176470588236</v>
      </c>
    </row>
    <row r="12" spans="1:17" ht="14.25">
      <c r="A12" s="7" t="s">
        <v>8</v>
      </c>
      <c r="B12" s="2"/>
      <c r="D12" s="8">
        <f>TOTALE!C12</f>
        <v>43425</v>
      </c>
      <c r="E12" s="8">
        <v>833</v>
      </c>
      <c r="F12" s="8">
        <v>197</v>
      </c>
      <c r="G12" s="14"/>
      <c r="H12" s="13"/>
      <c r="I12" s="37">
        <f>TOTALE!I12</f>
        <v>43327</v>
      </c>
      <c r="J12" s="8">
        <v>863</v>
      </c>
      <c r="K12" s="50">
        <f t="shared" si="0"/>
        <v>30</v>
      </c>
      <c r="L12" s="8">
        <v>79</v>
      </c>
      <c r="M12" s="77">
        <v>151</v>
      </c>
      <c r="N12" s="57">
        <f t="shared" si="1"/>
        <v>427</v>
      </c>
      <c r="O12" s="53">
        <f t="shared" si="2"/>
        <v>230</v>
      </c>
      <c r="P12" s="9">
        <f t="shared" si="4"/>
        <v>1.991829575091744</v>
      </c>
      <c r="Q12" s="38">
        <f t="shared" si="3"/>
        <v>2.021077283372365</v>
      </c>
    </row>
    <row r="13" spans="1:17" ht="14.25">
      <c r="A13" s="7" t="s">
        <v>9</v>
      </c>
      <c r="B13" s="2"/>
      <c r="D13" s="8">
        <f>TOTALE!C13</f>
        <v>30220</v>
      </c>
      <c r="E13" s="8">
        <v>684</v>
      </c>
      <c r="F13" s="8">
        <v>139</v>
      </c>
      <c r="G13" s="14"/>
      <c r="H13" s="13"/>
      <c r="I13" s="37">
        <f>TOTALE!I13</f>
        <v>30208</v>
      </c>
      <c r="J13" s="8">
        <v>741</v>
      </c>
      <c r="K13" s="50">
        <f t="shared" si="0"/>
        <v>57</v>
      </c>
      <c r="L13" s="8">
        <v>47</v>
      </c>
      <c r="M13" s="77">
        <v>156</v>
      </c>
      <c r="N13" s="57">
        <f t="shared" si="1"/>
        <v>342</v>
      </c>
      <c r="O13" s="53">
        <f t="shared" si="2"/>
        <v>203</v>
      </c>
      <c r="P13" s="9">
        <f t="shared" si="4"/>
        <v>2.4529925847457625</v>
      </c>
      <c r="Q13" s="38">
        <f t="shared" si="3"/>
        <v>2.1666666666666665</v>
      </c>
    </row>
    <row r="14" spans="1:17" ht="14.25">
      <c r="A14" s="7" t="s">
        <v>10</v>
      </c>
      <c r="B14" s="2"/>
      <c r="D14" s="8">
        <f>TOTALE!C14</f>
        <v>36202</v>
      </c>
      <c r="E14" s="8">
        <v>876</v>
      </c>
      <c r="F14" s="8">
        <v>213</v>
      </c>
      <c r="G14" s="14"/>
      <c r="H14" s="13"/>
      <c r="I14" s="37">
        <f>TOTALE!I14</f>
        <v>36333</v>
      </c>
      <c r="J14" s="8">
        <v>903</v>
      </c>
      <c r="K14" s="50">
        <f t="shared" si="0"/>
        <v>27</v>
      </c>
      <c r="L14" s="8">
        <v>15</v>
      </c>
      <c r="M14" s="77">
        <v>177</v>
      </c>
      <c r="N14" s="57">
        <f t="shared" si="1"/>
        <v>405</v>
      </c>
      <c r="O14" s="53">
        <f t="shared" si="2"/>
        <v>192</v>
      </c>
      <c r="P14" s="9">
        <f t="shared" si="4"/>
        <v>2.485343902237635</v>
      </c>
      <c r="Q14" s="38">
        <f t="shared" si="3"/>
        <v>2.22962962962963</v>
      </c>
    </row>
    <row r="15" spans="1:17" ht="14.25">
      <c r="A15" s="7" t="s">
        <v>11</v>
      </c>
      <c r="B15" s="2"/>
      <c r="D15" s="8">
        <f>TOTALE!C15</f>
        <v>52875</v>
      </c>
      <c r="E15" s="8">
        <v>1272</v>
      </c>
      <c r="F15" s="8">
        <v>429</v>
      </c>
      <c r="G15" s="14"/>
      <c r="H15" s="13"/>
      <c r="I15" s="37">
        <f>TOTALE!I15</f>
        <v>53109</v>
      </c>
      <c r="J15" s="8">
        <v>1352</v>
      </c>
      <c r="K15" s="50">
        <f t="shared" si="0"/>
        <v>80</v>
      </c>
      <c r="L15" s="8">
        <v>10</v>
      </c>
      <c r="M15" s="77">
        <v>227</v>
      </c>
      <c r="N15" s="57">
        <f t="shared" si="1"/>
        <v>666</v>
      </c>
      <c r="O15" s="53">
        <f t="shared" si="2"/>
        <v>237</v>
      </c>
      <c r="P15" s="9">
        <f t="shared" si="4"/>
        <v>2.5457078837861755</v>
      </c>
      <c r="Q15" s="38">
        <f t="shared" si="3"/>
        <v>2.03003003003003</v>
      </c>
    </row>
    <row r="16" spans="1:17" ht="14.25">
      <c r="A16" s="7" t="s">
        <v>12</v>
      </c>
      <c r="B16" s="2"/>
      <c r="D16" s="8">
        <f>TOTALE!C16</f>
        <v>32802</v>
      </c>
      <c r="E16" s="8">
        <v>615</v>
      </c>
      <c r="F16" s="8">
        <v>161</v>
      </c>
      <c r="G16" s="14"/>
      <c r="H16" s="13"/>
      <c r="I16" s="37">
        <f>TOTALE!I16</f>
        <v>32967</v>
      </c>
      <c r="J16" s="8">
        <v>627</v>
      </c>
      <c r="K16" s="50">
        <f t="shared" si="0"/>
        <v>12</v>
      </c>
      <c r="L16" s="8">
        <v>52</v>
      </c>
      <c r="M16" s="77">
        <v>98</v>
      </c>
      <c r="N16" s="57">
        <f t="shared" si="1"/>
        <v>311</v>
      </c>
      <c r="O16" s="53">
        <f t="shared" si="2"/>
        <v>150</v>
      </c>
      <c r="P16" s="9">
        <f t="shared" si="4"/>
        <v>1.9019019019019021</v>
      </c>
      <c r="Q16" s="38">
        <f t="shared" si="3"/>
        <v>2.0160771704180065</v>
      </c>
    </row>
    <row r="17" spans="1:17" ht="29.25" thickBot="1">
      <c r="A17" s="11" t="s">
        <v>13</v>
      </c>
      <c r="B17" s="12"/>
      <c r="D17" s="8">
        <f>SUM(D8:D16)</f>
        <v>439973</v>
      </c>
      <c r="E17" s="8">
        <f>SUM(E8:E16)</f>
        <v>9184</v>
      </c>
      <c r="F17" s="8">
        <f>SUM(F8:F16)</f>
        <v>2478</v>
      </c>
      <c r="G17" s="14"/>
      <c r="H17" s="13"/>
      <c r="I17" s="39">
        <f>SUM(I8:I16)</f>
        <v>440897</v>
      </c>
      <c r="J17" s="40">
        <f>SUM(J8:J16)</f>
        <v>9702</v>
      </c>
      <c r="K17" s="51">
        <f t="shared" si="0"/>
        <v>518</v>
      </c>
      <c r="L17" s="40">
        <f>SUM(L8:L16)</f>
        <v>473</v>
      </c>
      <c r="M17" s="80">
        <f>SUM(M8:M16)</f>
        <v>1463</v>
      </c>
      <c r="N17" s="58">
        <f>SUM(N8:N16)</f>
        <v>4414</v>
      </c>
      <c r="O17" s="54">
        <f>SUM(O8:O16)</f>
        <v>1936</v>
      </c>
      <c r="P17" s="41">
        <f t="shared" si="4"/>
        <v>2.200513952238278</v>
      </c>
      <c r="Q17" s="42">
        <f t="shared" si="3"/>
        <v>2.1980063434526507</v>
      </c>
    </row>
    <row r="18" ht="3.75" customHeight="1" thickTop="1"/>
    <row r="19" ht="4.5" customHeight="1"/>
    <row r="20" ht="6" customHeight="1"/>
    <row r="21" ht="6" customHeight="1"/>
    <row r="22" spans="1:17" ht="15" thickBot="1">
      <c r="A22" s="1"/>
      <c r="B22" s="2"/>
      <c r="C22" s="220" t="s">
        <v>40</v>
      </c>
      <c r="D22" s="258"/>
      <c r="E22" s="258"/>
      <c r="F22" s="258"/>
      <c r="G22" s="258"/>
      <c r="H22" s="259"/>
      <c r="I22" s="260"/>
      <c r="K22" s="281" t="s">
        <v>41</v>
      </c>
      <c r="L22" s="282"/>
      <c r="M22" s="282"/>
      <c r="N22" s="282"/>
      <c r="O22" s="282"/>
      <c r="P22" s="283"/>
      <c r="Q22" s="229"/>
    </row>
    <row r="23" spans="1:17" ht="38.25">
      <c r="A23" s="4" t="s">
        <v>0</v>
      </c>
      <c r="B23" s="5"/>
      <c r="C23" s="16" t="s">
        <v>15</v>
      </c>
      <c r="D23" s="16" t="s">
        <v>17</v>
      </c>
      <c r="E23" s="16" t="s">
        <v>101</v>
      </c>
      <c r="F23" s="16" t="s">
        <v>102</v>
      </c>
      <c r="G23" s="49" t="s">
        <v>20</v>
      </c>
      <c r="H23" s="102" t="s">
        <v>60</v>
      </c>
      <c r="I23" s="103" t="s">
        <v>61</v>
      </c>
      <c r="K23" s="16" t="s">
        <v>15</v>
      </c>
      <c r="L23" s="16" t="s">
        <v>17</v>
      </c>
      <c r="M23" s="16" t="s">
        <v>43</v>
      </c>
      <c r="N23" s="16" t="s">
        <v>20</v>
      </c>
      <c r="O23" s="49" t="s">
        <v>44</v>
      </c>
      <c r="P23" s="102" t="s">
        <v>60</v>
      </c>
      <c r="Q23" s="103" t="s">
        <v>61</v>
      </c>
    </row>
    <row r="24" spans="1:17" ht="13.5">
      <c r="A24" s="1"/>
      <c r="B24" s="1"/>
      <c r="C24" s="1"/>
      <c r="D24" s="1"/>
      <c r="E24" s="1"/>
      <c r="F24" s="1"/>
      <c r="G24" s="1"/>
      <c r="H24" s="125"/>
      <c r="I24" s="126"/>
      <c r="K24" s="1"/>
      <c r="L24" s="1"/>
      <c r="M24" s="1"/>
      <c r="N24" s="1"/>
      <c r="O24" s="1"/>
      <c r="P24" s="125"/>
      <c r="Q24" s="126"/>
    </row>
    <row r="25" spans="1:17" ht="13.5">
      <c r="A25" s="7" t="s">
        <v>4</v>
      </c>
      <c r="B25" s="2"/>
      <c r="C25" s="8">
        <f>TOTALE!C25</f>
        <v>87912</v>
      </c>
      <c r="D25" s="8">
        <v>2018</v>
      </c>
      <c r="E25" s="8">
        <v>218</v>
      </c>
      <c r="F25" s="8">
        <v>149</v>
      </c>
      <c r="G25" s="50">
        <v>757</v>
      </c>
      <c r="H25" s="106">
        <f aca="true" t="shared" si="5" ref="H25:H34">D25/C25*100</f>
        <v>2.2954772954772955</v>
      </c>
      <c r="I25" s="107">
        <f aca="true" t="shared" si="6" ref="I25:I34">D25/G25</f>
        <v>2.6657859973579923</v>
      </c>
      <c r="K25" s="8">
        <f>I8</f>
        <v>89983</v>
      </c>
      <c r="L25" s="8">
        <f>J8</f>
        <v>2111</v>
      </c>
      <c r="M25" s="8">
        <f aca="true" t="shared" si="7" ref="M25:M34">L25-D25</f>
        <v>93</v>
      </c>
      <c r="N25" s="8">
        <f>N8</f>
        <v>829</v>
      </c>
      <c r="O25" s="50">
        <f aca="true" t="shared" si="8" ref="O25:O33">N25-G25</f>
        <v>72</v>
      </c>
      <c r="P25" s="106">
        <f>L25/K25*100</f>
        <v>2.3459986886411874</v>
      </c>
      <c r="Q25" s="107">
        <f>L25/N25</f>
        <v>2.546441495778046</v>
      </c>
    </row>
    <row r="26" spans="1:17" ht="13.5">
      <c r="A26" s="7" t="s">
        <v>5</v>
      </c>
      <c r="B26" s="2"/>
      <c r="C26" s="8">
        <f>TOTALE!C26</f>
        <v>32159</v>
      </c>
      <c r="D26" s="8">
        <v>706</v>
      </c>
      <c r="E26" s="8">
        <v>31</v>
      </c>
      <c r="F26" s="8">
        <v>89</v>
      </c>
      <c r="G26" s="50">
        <v>314</v>
      </c>
      <c r="H26" s="106">
        <f t="shared" si="5"/>
        <v>2.1953418949594203</v>
      </c>
      <c r="I26" s="107">
        <f t="shared" si="6"/>
        <v>2.248407643312102</v>
      </c>
      <c r="K26" s="8">
        <f aca="true" t="shared" si="9" ref="K26:L33">I9</f>
        <v>33200</v>
      </c>
      <c r="L26" s="8">
        <f t="shared" si="9"/>
        <v>765</v>
      </c>
      <c r="M26" s="8">
        <f t="shared" si="7"/>
        <v>59</v>
      </c>
      <c r="N26" s="8">
        <f aca="true" t="shared" si="10" ref="N26:N33">N9</f>
        <v>344</v>
      </c>
      <c r="O26" s="50">
        <f t="shared" si="8"/>
        <v>30</v>
      </c>
      <c r="P26" s="106">
        <f aca="true" t="shared" si="11" ref="P26:P34">L26/K26*100</f>
        <v>2.3042168674698793</v>
      </c>
      <c r="Q26" s="107">
        <f aca="true" t="shared" si="12" ref="Q26:Q34">L26/N26</f>
        <v>2.2238372093023258</v>
      </c>
    </row>
    <row r="27" spans="1:17" ht="13.5">
      <c r="A27" s="7" t="s">
        <v>6</v>
      </c>
      <c r="B27" s="2"/>
      <c r="C27" s="8">
        <f>TOTALE!C27</f>
        <v>42982</v>
      </c>
      <c r="D27" s="8">
        <v>820</v>
      </c>
      <c r="E27" s="8">
        <v>37</v>
      </c>
      <c r="F27" s="8">
        <v>115</v>
      </c>
      <c r="G27" s="50">
        <v>409</v>
      </c>
      <c r="H27" s="106">
        <f t="shared" si="5"/>
        <v>1.9077753478200177</v>
      </c>
      <c r="I27" s="107">
        <f t="shared" si="6"/>
        <v>2.0048899755501224</v>
      </c>
      <c r="K27" s="8">
        <f t="shared" si="9"/>
        <v>43604</v>
      </c>
      <c r="L27" s="8">
        <f t="shared" si="9"/>
        <v>831</v>
      </c>
      <c r="M27" s="8">
        <f t="shared" si="7"/>
        <v>11</v>
      </c>
      <c r="N27" s="8">
        <f t="shared" si="10"/>
        <v>410</v>
      </c>
      <c r="O27" s="50">
        <f t="shared" si="8"/>
        <v>1</v>
      </c>
      <c r="P27" s="106">
        <f t="shared" si="11"/>
        <v>1.9057884597743329</v>
      </c>
      <c r="Q27" s="107">
        <f t="shared" si="12"/>
        <v>2.026829268292683</v>
      </c>
    </row>
    <row r="28" spans="1:17" ht="13.5">
      <c r="A28" s="7" t="s">
        <v>7</v>
      </c>
      <c r="B28" s="2"/>
      <c r="C28" s="8">
        <f>TOTALE!C28</f>
        <v>76888</v>
      </c>
      <c r="D28" s="8">
        <v>1473</v>
      </c>
      <c r="E28" s="8">
        <v>10</v>
      </c>
      <c r="F28" s="8">
        <v>110</v>
      </c>
      <c r="G28" s="50">
        <v>659</v>
      </c>
      <c r="H28" s="106">
        <f t="shared" si="5"/>
        <v>1.9157735927582977</v>
      </c>
      <c r="I28" s="107">
        <f t="shared" si="6"/>
        <v>2.235204855842185</v>
      </c>
      <c r="K28" s="8">
        <f t="shared" si="9"/>
        <v>78166</v>
      </c>
      <c r="L28" s="8">
        <f t="shared" si="9"/>
        <v>1509</v>
      </c>
      <c r="M28" s="8">
        <f t="shared" si="7"/>
        <v>36</v>
      </c>
      <c r="N28" s="8">
        <f t="shared" si="10"/>
        <v>680</v>
      </c>
      <c r="O28" s="50">
        <f t="shared" si="8"/>
        <v>21</v>
      </c>
      <c r="P28" s="106">
        <f t="shared" si="11"/>
        <v>1.9305068699946268</v>
      </c>
      <c r="Q28" s="107">
        <f t="shared" si="12"/>
        <v>2.2191176470588236</v>
      </c>
    </row>
    <row r="29" spans="1:17" ht="13.5">
      <c r="A29" s="7" t="s">
        <v>8</v>
      </c>
      <c r="B29" s="2"/>
      <c r="C29" s="8">
        <f>TOTALE!C29</f>
        <v>42882</v>
      </c>
      <c r="D29" s="8">
        <v>826</v>
      </c>
      <c r="E29" s="8">
        <v>86</v>
      </c>
      <c r="F29" s="8">
        <v>134</v>
      </c>
      <c r="G29" s="50">
        <v>420</v>
      </c>
      <c r="H29" s="106">
        <f t="shared" si="5"/>
        <v>1.9262161279791055</v>
      </c>
      <c r="I29" s="107">
        <f t="shared" si="6"/>
        <v>1.9666666666666666</v>
      </c>
      <c r="K29" s="8">
        <f t="shared" si="9"/>
        <v>43327</v>
      </c>
      <c r="L29" s="8">
        <f t="shared" si="9"/>
        <v>863</v>
      </c>
      <c r="M29" s="8">
        <f t="shared" si="7"/>
        <v>37</v>
      </c>
      <c r="N29" s="8">
        <f t="shared" si="10"/>
        <v>427</v>
      </c>
      <c r="O29" s="50">
        <f t="shared" si="8"/>
        <v>7</v>
      </c>
      <c r="P29" s="106">
        <f t="shared" si="11"/>
        <v>1.991829575091744</v>
      </c>
      <c r="Q29" s="107">
        <f t="shared" si="12"/>
        <v>2.021077283372365</v>
      </c>
    </row>
    <row r="30" spans="1:17" ht="13.5">
      <c r="A30" s="7" t="s">
        <v>9</v>
      </c>
      <c r="B30" s="2"/>
      <c r="C30" s="8">
        <f>TOTALE!C30</f>
        <v>29733</v>
      </c>
      <c r="D30" s="8">
        <v>657</v>
      </c>
      <c r="E30" s="8">
        <v>52</v>
      </c>
      <c r="F30" s="8">
        <v>111</v>
      </c>
      <c r="G30" s="50">
        <v>312</v>
      </c>
      <c r="H30" s="106">
        <f t="shared" si="5"/>
        <v>2.20966602764605</v>
      </c>
      <c r="I30" s="107">
        <f t="shared" si="6"/>
        <v>2.105769230769231</v>
      </c>
      <c r="K30" s="8">
        <f t="shared" si="9"/>
        <v>30208</v>
      </c>
      <c r="L30" s="8">
        <f t="shared" si="9"/>
        <v>741</v>
      </c>
      <c r="M30" s="8">
        <f t="shared" si="7"/>
        <v>84</v>
      </c>
      <c r="N30" s="8">
        <f t="shared" si="10"/>
        <v>342</v>
      </c>
      <c r="O30" s="50">
        <f t="shared" si="8"/>
        <v>30</v>
      </c>
      <c r="P30" s="106">
        <f t="shared" si="11"/>
        <v>2.4529925847457625</v>
      </c>
      <c r="Q30" s="107">
        <f t="shared" si="12"/>
        <v>2.1666666666666665</v>
      </c>
    </row>
    <row r="31" spans="1:17" ht="13.5">
      <c r="A31" s="7" t="s">
        <v>10</v>
      </c>
      <c r="B31" s="2"/>
      <c r="C31" s="8">
        <f>TOTALE!C31</f>
        <v>35878</v>
      </c>
      <c r="D31" s="8">
        <v>861</v>
      </c>
      <c r="E31" s="8">
        <v>16</v>
      </c>
      <c r="F31" s="8">
        <v>151</v>
      </c>
      <c r="G31" s="50">
        <v>385</v>
      </c>
      <c r="H31" s="106">
        <f t="shared" si="5"/>
        <v>2.399799319917498</v>
      </c>
      <c r="I31" s="107">
        <f t="shared" si="6"/>
        <v>2.2363636363636363</v>
      </c>
      <c r="K31" s="8">
        <f t="shared" si="9"/>
        <v>36333</v>
      </c>
      <c r="L31" s="8">
        <f t="shared" si="9"/>
        <v>903</v>
      </c>
      <c r="M31" s="8">
        <f t="shared" si="7"/>
        <v>42</v>
      </c>
      <c r="N31" s="8">
        <f t="shared" si="10"/>
        <v>405</v>
      </c>
      <c r="O31" s="50">
        <f t="shared" si="8"/>
        <v>20</v>
      </c>
      <c r="P31" s="106">
        <f t="shared" si="11"/>
        <v>2.485343902237635</v>
      </c>
      <c r="Q31" s="107">
        <f t="shared" si="12"/>
        <v>2.22962962962963</v>
      </c>
    </row>
    <row r="32" spans="1:17" ht="13.5">
      <c r="A32" s="7" t="s">
        <v>11</v>
      </c>
      <c r="B32" s="2"/>
      <c r="C32" s="8">
        <f>TOTALE!C32</f>
        <v>51656</v>
      </c>
      <c r="D32" s="8">
        <v>1316</v>
      </c>
      <c r="E32" s="8">
        <v>11</v>
      </c>
      <c r="F32" s="8">
        <v>194</v>
      </c>
      <c r="G32" s="50">
        <v>656</v>
      </c>
      <c r="H32" s="106">
        <f t="shared" si="5"/>
        <v>2.5476227350162617</v>
      </c>
      <c r="I32" s="107">
        <f t="shared" si="6"/>
        <v>2.0060975609756095</v>
      </c>
      <c r="K32" s="8">
        <f t="shared" si="9"/>
        <v>53109</v>
      </c>
      <c r="L32" s="8">
        <f t="shared" si="9"/>
        <v>1352</v>
      </c>
      <c r="M32" s="8">
        <f t="shared" si="7"/>
        <v>36</v>
      </c>
      <c r="N32" s="8">
        <f t="shared" si="10"/>
        <v>666</v>
      </c>
      <c r="O32" s="50">
        <f t="shared" si="8"/>
        <v>10</v>
      </c>
      <c r="P32" s="106">
        <f t="shared" si="11"/>
        <v>2.5457078837861755</v>
      </c>
      <c r="Q32" s="107">
        <f t="shared" si="12"/>
        <v>2.03003003003003</v>
      </c>
    </row>
    <row r="33" spans="1:17" ht="13.5">
      <c r="A33" s="7" t="s">
        <v>12</v>
      </c>
      <c r="B33" s="2"/>
      <c r="C33" s="8">
        <f>TOTALE!C33</f>
        <v>32648</v>
      </c>
      <c r="D33" s="8">
        <v>604</v>
      </c>
      <c r="E33" s="8">
        <v>57</v>
      </c>
      <c r="F33" s="8">
        <v>74</v>
      </c>
      <c r="G33" s="50">
        <v>302</v>
      </c>
      <c r="H33" s="106">
        <f t="shared" si="5"/>
        <v>1.850036755697133</v>
      </c>
      <c r="I33" s="107">
        <f t="shared" si="6"/>
        <v>2</v>
      </c>
      <c r="K33" s="8">
        <f t="shared" si="9"/>
        <v>32967</v>
      </c>
      <c r="L33" s="8">
        <f t="shared" si="9"/>
        <v>627</v>
      </c>
      <c r="M33" s="8">
        <f t="shared" si="7"/>
        <v>23</v>
      </c>
      <c r="N33" s="8">
        <f t="shared" si="10"/>
        <v>311</v>
      </c>
      <c r="O33" s="50">
        <f t="shared" si="8"/>
        <v>9</v>
      </c>
      <c r="P33" s="106">
        <f t="shared" si="11"/>
        <v>1.9019019019019021</v>
      </c>
      <c r="Q33" s="107">
        <f t="shared" si="12"/>
        <v>2.0160771704180065</v>
      </c>
    </row>
    <row r="34" spans="1:17" ht="29.25" thickBot="1">
      <c r="A34" s="11" t="s">
        <v>13</v>
      </c>
      <c r="B34" s="12"/>
      <c r="C34" s="8">
        <f>SUM(C25:C33)</f>
        <v>432738</v>
      </c>
      <c r="D34" s="8">
        <f>SUM(D25:D33)</f>
        <v>9281</v>
      </c>
      <c r="E34" s="8">
        <f>SUM(E25:E33)</f>
        <v>518</v>
      </c>
      <c r="F34" s="8">
        <f>SUM(F25:F33)</f>
        <v>1127</v>
      </c>
      <c r="G34" s="50">
        <f>SUM(G25:G33)</f>
        <v>4214</v>
      </c>
      <c r="H34" s="109">
        <f t="shared" si="5"/>
        <v>2.144715740240053</v>
      </c>
      <c r="I34" s="110">
        <f t="shared" si="6"/>
        <v>2.202420503084955</v>
      </c>
      <c r="K34" s="8">
        <f>SUM(K25:K33)</f>
        <v>440897</v>
      </c>
      <c r="L34" s="8">
        <f>SUM(L25:L33)</f>
        <v>9702</v>
      </c>
      <c r="M34" s="8">
        <f t="shared" si="7"/>
        <v>421</v>
      </c>
      <c r="N34" s="8">
        <f>SUM(N25:N33)</f>
        <v>4414</v>
      </c>
      <c r="O34" s="50">
        <f>SUM(O25:O33)</f>
        <v>200</v>
      </c>
      <c r="P34" s="109">
        <f t="shared" si="11"/>
        <v>2.200513952238278</v>
      </c>
      <c r="Q34" s="110">
        <f t="shared" si="12"/>
        <v>2.1980063434526507</v>
      </c>
    </row>
    <row r="37" ht="11.25" customHeight="1"/>
  </sheetData>
  <mergeCells count="6">
    <mergeCell ref="C1:Q1"/>
    <mergeCell ref="D5:F5"/>
    <mergeCell ref="K22:Q22"/>
    <mergeCell ref="C22:I22"/>
    <mergeCell ref="I5:Q5"/>
    <mergeCell ref="C4:Q4"/>
  </mergeCells>
  <printOptions horizontalCentered="1"/>
  <pageMargins left="0.07874015748031496" right="0.07874015748031496" top="0.27" bottom="0.33" header="0.11811023622047245" footer="0.11811023622047245"/>
  <pageSetup fitToHeight="1" fitToWidth="1" horizontalDpi="600" verticalDpi="600" orientation="landscape" paperSize="9" r:id="rId1"/>
  <headerFooter alignWithMargins="0">
    <oddFooter>&amp;LUSR Emilia Romagna
Ufficio Pianificazione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75" zoomScaleNormal="75" workbookViewId="0" topLeftCell="A4">
      <selection activeCell="S6" sqref="S6"/>
    </sheetView>
  </sheetViews>
  <sheetFormatPr defaultColWidth="9.140625" defaultRowHeight="12.75"/>
  <cols>
    <col min="1" max="1" width="11.8515625" style="91" customWidth="1"/>
    <col min="2" max="4" width="7.57421875" style="91" customWidth="1"/>
    <col min="5" max="5" width="2.140625" style="91" customWidth="1"/>
    <col min="6" max="6" width="8.00390625" style="91" customWidth="1"/>
    <col min="7" max="8" width="6.8515625" style="91" customWidth="1"/>
    <col min="9" max="9" width="2.140625" style="91" customWidth="1"/>
    <col min="10" max="10" width="7.7109375" style="91" customWidth="1"/>
    <col min="11" max="12" width="8.28125" style="91" customWidth="1"/>
    <col min="13" max="13" width="2.00390625" style="91" customWidth="1"/>
    <col min="14" max="14" width="8.57421875" style="91" customWidth="1"/>
    <col min="15" max="15" width="8.140625" style="91" customWidth="1"/>
    <col min="16" max="16" width="7.8515625" style="91" customWidth="1"/>
    <col min="17" max="17" width="2.140625" style="91" customWidth="1"/>
    <col min="18" max="18" width="11.00390625" style="91" customWidth="1"/>
    <col min="19" max="19" width="9.28125" style="91" customWidth="1"/>
    <col min="20" max="20" width="9.00390625" style="91" customWidth="1"/>
    <col min="21" max="21" width="8.00390625" style="91" customWidth="1"/>
    <col min="22" max="22" width="7.57421875" style="91" customWidth="1"/>
    <col min="23" max="23" width="9.00390625" style="91" customWidth="1"/>
    <col min="24" max="16384" width="9.140625" style="91" customWidth="1"/>
  </cols>
  <sheetData>
    <row r="1" spans="2:23" ht="20.25" thickBot="1">
      <c r="B1" s="213" t="s">
        <v>100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5"/>
      <c r="W1" s="216"/>
    </row>
    <row r="2" ht="5.25" customHeight="1"/>
    <row r="3" spans="1:23" ht="19.5">
      <c r="A3" s="122">
        <v>38238</v>
      </c>
      <c r="B3" s="265" t="s">
        <v>64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68"/>
    </row>
    <row r="4" ht="23.25" customHeight="1"/>
    <row r="5" spans="2:23" s="92" customFormat="1" ht="38.25" customHeight="1">
      <c r="B5" s="287" t="s">
        <v>14</v>
      </c>
      <c r="C5" s="288"/>
      <c r="D5" s="288"/>
      <c r="E5" s="175"/>
      <c r="F5" s="288" t="s">
        <v>21</v>
      </c>
      <c r="G5" s="288"/>
      <c r="H5" s="288"/>
      <c r="I5" s="175"/>
      <c r="J5" s="288" t="s">
        <v>62</v>
      </c>
      <c r="K5" s="288"/>
      <c r="L5" s="291"/>
      <c r="M5" s="175"/>
      <c r="N5" s="287" t="s">
        <v>63</v>
      </c>
      <c r="O5" s="288"/>
      <c r="P5" s="291"/>
      <c r="Q5" s="175"/>
      <c r="R5" s="287" t="s">
        <v>68</v>
      </c>
      <c r="S5" s="288"/>
      <c r="T5" s="288"/>
      <c r="U5" s="288"/>
      <c r="V5" s="289"/>
      <c r="W5" s="290"/>
    </row>
    <row r="6" spans="2:23" s="93" customFormat="1" ht="30">
      <c r="B6" s="94" t="s">
        <v>1</v>
      </c>
      <c r="C6" s="94" t="s">
        <v>2</v>
      </c>
      <c r="D6" s="171" t="s">
        <v>3</v>
      </c>
      <c r="E6" s="169"/>
      <c r="F6" s="173" t="s">
        <v>15</v>
      </c>
      <c r="G6" s="94" t="s">
        <v>16</v>
      </c>
      <c r="H6" s="171" t="s">
        <v>3</v>
      </c>
      <c r="I6" s="169"/>
      <c r="J6" s="173" t="s">
        <v>15</v>
      </c>
      <c r="K6" s="94" t="s">
        <v>16</v>
      </c>
      <c r="L6" s="94" t="s">
        <v>3</v>
      </c>
      <c r="M6" s="169"/>
      <c r="N6" s="94" t="s">
        <v>15</v>
      </c>
      <c r="O6" s="94" t="s">
        <v>16</v>
      </c>
      <c r="P6" s="94" t="s">
        <v>3</v>
      </c>
      <c r="Q6" s="169"/>
      <c r="R6" s="94" t="s">
        <v>15</v>
      </c>
      <c r="S6" s="179" t="s">
        <v>110</v>
      </c>
      <c r="T6" s="94" t="s">
        <v>16</v>
      </c>
      <c r="U6" s="94" t="s">
        <v>3</v>
      </c>
      <c r="V6" s="94" t="s">
        <v>20</v>
      </c>
      <c r="W6" s="95" t="s">
        <v>107</v>
      </c>
    </row>
    <row r="7" spans="5:17" ht="8.25" customHeight="1">
      <c r="E7" s="176"/>
      <c r="I7" s="176"/>
      <c r="M7" s="176"/>
      <c r="Q7" s="176"/>
    </row>
    <row r="8" spans="1:23" s="167" customFormat="1" ht="66" customHeight="1">
      <c r="A8" s="164" t="s">
        <v>65</v>
      </c>
      <c r="B8" s="165">
        <f>INFANZIA!J16</f>
        <v>45578</v>
      </c>
      <c r="C8" s="165">
        <f>INFANZIA!L16</f>
        <v>1840</v>
      </c>
      <c r="D8" s="172">
        <f>INFANZIA!P16</f>
        <v>3621</v>
      </c>
      <c r="E8" s="170"/>
      <c r="F8" s="174">
        <f>PRIMARIA!L18</f>
        <v>156030</v>
      </c>
      <c r="G8" s="165">
        <f>PRIMARIA!N18</f>
        <v>8135</v>
      </c>
      <c r="H8" s="172">
        <f>PRIMARIA!V18</f>
        <v>14402</v>
      </c>
      <c r="I8" s="170"/>
      <c r="J8" s="174">
        <f>'PRIMO GRADO'!J17</f>
        <v>97238</v>
      </c>
      <c r="K8" s="165">
        <f>'PRIMO GRADO'!K17</f>
        <v>4439</v>
      </c>
      <c r="L8" s="165">
        <f>'PRIMO GRADO'!O17</f>
        <v>8324</v>
      </c>
      <c r="M8" s="170"/>
      <c r="N8" s="165">
        <f>'SECONDO GRADO'!I17</f>
        <v>142051</v>
      </c>
      <c r="O8" s="165">
        <f>'SECONDO GRADO'!K17</f>
        <v>6589</v>
      </c>
      <c r="P8" s="165">
        <f>'SECONDO GRADO'!M17</f>
        <v>12776</v>
      </c>
      <c r="Q8" s="170"/>
      <c r="R8" s="166">
        <f>B8+F8+J8+N8</f>
        <v>440897</v>
      </c>
      <c r="S8" s="166">
        <f>'TOTALE H'!J17</f>
        <v>9702</v>
      </c>
      <c r="T8" s="166">
        <f>C8+G8+K8+O8</f>
        <v>21003</v>
      </c>
      <c r="U8" s="166">
        <f>D8+H8+L8+P8</f>
        <v>39123</v>
      </c>
      <c r="V8" s="166">
        <f>'TOTALE H'!N17</f>
        <v>4414</v>
      </c>
      <c r="W8" s="166">
        <f>U8+V8</f>
        <v>43537</v>
      </c>
    </row>
    <row r="9" spans="1:23" ht="8.25" customHeight="1">
      <c r="A9" s="96"/>
      <c r="B9" s="97"/>
      <c r="C9" s="97"/>
      <c r="D9" s="97"/>
      <c r="E9" s="177"/>
      <c r="F9" s="97"/>
      <c r="G9" s="97"/>
      <c r="H9" s="97"/>
      <c r="I9" s="177"/>
      <c r="J9" s="97"/>
      <c r="K9" s="97"/>
      <c r="L9" s="97"/>
      <c r="M9" s="177"/>
      <c r="N9" s="97"/>
      <c r="O9" s="97"/>
      <c r="P9" s="97"/>
      <c r="Q9" s="177"/>
      <c r="R9" s="162"/>
      <c r="S9" s="162"/>
      <c r="T9" s="162"/>
      <c r="U9" s="162"/>
      <c r="V9" s="163"/>
      <c r="W9" s="162"/>
    </row>
    <row r="10" spans="1:23" s="167" customFormat="1" ht="33.75" customHeight="1">
      <c r="A10" s="164" t="s">
        <v>108</v>
      </c>
      <c r="B10" s="165">
        <f>B8-B13</f>
        <v>421</v>
      </c>
      <c r="C10" s="165">
        <f>C8-C13</f>
        <v>0</v>
      </c>
      <c r="D10" s="172">
        <f>D8-D13</f>
        <v>1</v>
      </c>
      <c r="E10" s="170"/>
      <c r="F10" s="174">
        <f>F8-F13</f>
        <v>596</v>
      </c>
      <c r="G10" s="165">
        <f>G8-G13</f>
        <v>19</v>
      </c>
      <c r="H10" s="172">
        <f>H8-H13</f>
        <v>146</v>
      </c>
      <c r="I10" s="170"/>
      <c r="J10" s="174">
        <f>J8-J13</f>
        <v>1116</v>
      </c>
      <c r="K10" s="165">
        <f>K8-K13</f>
        <v>32</v>
      </c>
      <c r="L10" s="165">
        <f>L8-L13</f>
        <v>-6</v>
      </c>
      <c r="M10" s="170"/>
      <c r="N10" s="165">
        <f>N8-N13</f>
        <v>-1209</v>
      </c>
      <c r="O10" s="165">
        <f>O8-O13</f>
        <v>57</v>
      </c>
      <c r="P10" s="165">
        <f>P8-P13</f>
        <v>64</v>
      </c>
      <c r="Q10" s="170"/>
      <c r="R10" s="166">
        <f aca="true" t="shared" si="0" ref="R10:W10">R8-R13</f>
        <v>924</v>
      </c>
      <c r="S10" s="166">
        <f t="shared" si="0"/>
        <v>518</v>
      </c>
      <c r="T10" s="166">
        <f t="shared" si="0"/>
        <v>108</v>
      </c>
      <c r="U10" s="166">
        <f t="shared" si="0"/>
        <v>205</v>
      </c>
      <c r="V10" s="166">
        <f t="shared" si="0"/>
        <v>1936</v>
      </c>
      <c r="W10" s="166">
        <f t="shared" si="0"/>
        <v>2141</v>
      </c>
    </row>
    <row r="11" spans="1:23" s="167" customFormat="1" ht="33.75" customHeight="1">
      <c r="A11" s="164" t="s">
        <v>109</v>
      </c>
      <c r="B11" s="165">
        <f>B8-B15</f>
        <v>1062</v>
      </c>
      <c r="C11" s="165">
        <f>C8-C15</f>
        <v>12</v>
      </c>
      <c r="D11" s="172">
        <f>D8-D15</f>
        <v>21</v>
      </c>
      <c r="E11" s="170"/>
      <c r="F11" s="174">
        <f>F8-F15</f>
        <v>2952</v>
      </c>
      <c r="G11" s="165">
        <f>G8-G15</f>
        <v>125</v>
      </c>
      <c r="H11" s="172">
        <f>H8-H15</f>
        <v>228</v>
      </c>
      <c r="I11" s="170"/>
      <c r="J11" s="174">
        <f>J8-J15</f>
        <v>1270</v>
      </c>
      <c r="K11" s="165">
        <f>K8-K15</f>
        <v>19</v>
      </c>
      <c r="L11" s="165">
        <f>L8-L15</f>
        <v>-24</v>
      </c>
      <c r="M11" s="170"/>
      <c r="N11" s="165">
        <f>N8-N15</f>
        <v>2875</v>
      </c>
      <c r="O11" s="165">
        <f>O8-O15</f>
        <v>129</v>
      </c>
      <c r="P11" s="165">
        <f>P8-P15</f>
        <v>-120</v>
      </c>
      <c r="Q11" s="170"/>
      <c r="R11" s="166">
        <f aca="true" t="shared" si="1" ref="R11:W11">R8-R15</f>
        <v>8159</v>
      </c>
      <c r="S11" s="166">
        <f t="shared" si="1"/>
        <v>421</v>
      </c>
      <c r="T11" s="166">
        <f t="shared" si="1"/>
        <v>285</v>
      </c>
      <c r="U11" s="166">
        <f t="shared" si="1"/>
        <v>105</v>
      </c>
      <c r="V11" s="166">
        <f t="shared" si="1"/>
        <v>200</v>
      </c>
      <c r="W11" s="166">
        <f t="shared" si="1"/>
        <v>305</v>
      </c>
    </row>
    <row r="12" spans="5:23" s="167" customFormat="1" ht="15.75" customHeight="1">
      <c r="E12" s="178"/>
      <c r="I12" s="178"/>
      <c r="M12" s="178"/>
      <c r="Q12" s="178"/>
      <c r="R12" s="168"/>
      <c r="S12" s="168"/>
      <c r="T12" s="168"/>
      <c r="U12" s="168"/>
      <c r="V12" s="168"/>
      <c r="W12" s="168"/>
    </row>
    <row r="13" spans="1:23" s="167" customFormat="1" ht="66" customHeight="1">
      <c r="A13" s="95" t="s">
        <v>66</v>
      </c>
      <c r="B13" s="165">
        <f>INFANZIA!C16</f>
        <v>45157</v>
      </c>
      <c r="C13" s="165">
        <f>INFANZIA!D16</f>
        <v>1840</v>
      </c>
      <c r="D13" s="172">
        <f>INFANZIA!F16</f>
        <v>3620</v>
      </c>
      <c r="E13" s="170"/>
      <c r="F13" s="174">
        <f>PRIMARIA!C18</f>
        <v>155434</v>
      </c>
      <c r="G13" s="165">
        <f>PRIMARIA!D18</f>
        <v>8116</v>
      </c>
      <c r="H13" s="172">
        <f>PRIMARIA!H18</f>
        <v>14256</v>
      </c>
      <c r="I13" s="170"/>
      <c r="J13" s="174">
        <f>'PRIMO GRADO'!C17</f>
        <v>96122</v>
      </c>
      <c r="K13" s="165">
        <f>'PRIMO GRADO'!D17</f>
        <v>4407</v>
      </c>
      <c r="L13" s="165">
        <f>'PRIMO GRADO'!F17</f>
        <v>8330</v>
      </c>
      <c r="M13" s="170"/>
      <c r="N13" s="165">
        <f>'SECONDO GRADO'!C17</f>
        <v>143260</v>
      </c>
      <c r="O13" s="165">
        <f>'SECONDO GRADO'!D17</f>
        <v>6532</v>
      </c>
      <c r="P13" s="165">
        <f>'SECONDO GRADO'!E17</f>
        <v>12712</v>
      </c>
      <c r="Q13" s="170"/>
      <c r="R13" s="166">
        <f>B13+F13+J13+N13</f>
        <v>439973</v>
      </c>
      <c r="S13" s="166">
        <f>'TOTALE H'!E17</f>
        <v>9184</v>
      </c>
      <c r="T13" s="166">
        <f>C13+G13+K13+O13</f>
        <v>20895</v>
      </c>
      <c r="U13" s="166">
        <f>D13+H13+L13+P13</f>
        <v>38918</v>
      </c>
      <c r="V13" s="166">
        <f>'TOTALE H'!F17</f>
        <v>2478</v>
      </c>
      <c r="W13" s="166">
        <f>U13+V13</f>
        <v>41396</v>
      </c>
    </row>
    <row r="14" spans="5:23" s="167" customFormat="1" ht="12.75" customHeight="1">
      <c r="E14" s="178"/>
      <c r="I14" s="178"/>
      <c r="M14" s="178"/>
      <c r="Q14" s="178"/>
      <c r="R14" s="168"/>
      <c r="S14" s="168"/>
      <c r="T14" s="168"/>
      <c r="U14" s="168"/>
      <c r="V14" s="168"/>
      <c r="W14" s="168"/>
    </row>
    <row r="15" spans="1:23" s="167" customFormat="1" ht="66" customHeight="1">
      <c r="A15" s="95" t="s">
        <v>67</v>
      </c>
      <c r="B15" s="165">
        <f>INFANZIA!C31</f>
        <v>44516</v>
      </c>
      <c r="C15" s="165">
        <f>INFANZIA!D31</f>
        <v>1828</v>
      </c>
      <c r="D15" s="172">
        <f>INFANZIA!F31</f>
        <v>3600</v>
      </c>
      <c r="E15" s="170"/>
      <c r="F15" s="174">
        <f>PRIMARIA!C34</f>
        <v>153078</v>
      </c>
      <c r="G15" s="165">
        <f>PRIMARIA!D34</f>
        <v>8010</v>
      </c>
      <c r="H15" s="172">
        <f>PRIMARIA!H34</f>
        <v>14174</v>
      </c>
      <c r="I15" s="170"/>
      <c r="J15" s="174">
        <f>'PRIMO GRADO'!C32</f>
        <v>95968</v>
      </c>
      <c r="K15" s="165">
        <f>'PRIMO GRADO'!D32</f>
        <v>4420</v>
      </c>
      <c r="L15" s="165">
        <f>'PRIMO GRADO'!F32</f>
        <v>8348</v>
      </c>
      <c r="M15" s="170"/>
      <c r="N15" s="165">
        <f>'SECONDO GRADO'!C32</f>
        <v>139176</v>
      </c>
      <c r="O15" s="165">
        <f>'SECONDO GRADO'!D32</f>
        <v>6460</v>
      </c>
      <c r="P15" s="165">
        <f>'SECONDO GRADO'!E32</f>
        <v>12896</v>
      </c>
      <c r="Q15" s="170"/>
      <c r="R15" s="166">
        <f>B15+F15+J15+N15</f>
        <v>432738</v>
      </c>
      <c r="S15" s="166">
        <f>'TOTALE H'!D34</f>
        <v>9281</v>
      </c>
      <c r="T15" s="166">
        <f>C15+G15+K15+O15</f>
        <v>20718</v>
      </c>
      <c r="U15" s="166">
        <f>D15+H15+L15+P15</f>
        <v>39018</v>
      </c>
      <c r="V15" s="166">
        <f>'TOTALE H'!G34</f>
        <v>4214</v>
      </c>
      <c r="W15" s="166">
        <f>U15+V15</f>
        <v>43232</v>
      </c>
    </row>
  </sheetData>
  <mergeCells count="7">
    <mergeCell ref="B3:W3"/>
    <mergeCell ref="B1:W1"/>
    <mergeCell ref="R5:W5"/>
    <mergeCell ref="B5:D5"/>
    <mergeCell ref="F5:H5"/>
    <mergeCell ref="J5:L5"/>
    <mergeCell ref="N5:P5"/>
  </mergeCells>
  <printOptions horizontalCentered="1"/>
  <pageMargins left="0.1968503937007874" right="0.1968503937007874" top="0.58" bottom="0.3937007874015748" header="0.11811023622047245" footer="0.11811023622047245"/>
  <pageSetup fitToHeight="1" fitToWidth="1" horizontalDpi="600" verticalDpi="600" orientation="landscape" paperSize="9" scale="87" r:id="rId1"/>
  <headerFooter alignWithMargins="0">
    <oddFooter>&amp;LUSR Emilia Romagna
Ufficio Pianificazione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="75" zoomScaleNormal="75" workbookViewId="0" topLeftCell="A1">
      <selection activeCell="K11" sqref="K11"/>
    </sheetView>
  </sheetViews>
  <sheetFormatPr defaultColWidth="9.140625" defaultRowHeight="12.75"/>
  <cols>
    <col min="1" max="1" width="26.421875" style="91" customWidth="1"/>
    <col min="2" max="2" width="12.00390625" style="91" customWidth="1"/>
    <col min="3" max="5" width="7.421875" style="91" customWidth="1"/>
    <col min="6" max="8" width="8.57421875" style="91" customWidth="1"/>
    <col min="9" max="9" width="8.140625" style="91" customWidth="1"/>
    <col min="10" max="10" width="9.8515625" style="91" customWidth="1"/>
    <col min="11" max="11" width="7.00390625" style="91" customWidth="1"/>
    <col min="12" max="12" width="5.8515625" style="91" customWidth="1"/>
    <col min="13" max="13" width="6.8515625" style="91" customWidth="1"/>
    <col min="14" max="14" width="8.57421875" style="93" customWidth="1"/>
    <col min="15" max="15" width="12.00390625" style="91" customWidth="1"/>
    <col min="16" max="16384" width="9.140625" style="91" customWidth="1"/>
  </cols>
  <sheetData>
    <row r="1" ht="3.75" customHeight="1"/>
    <row r="2" spans="1:16" ht="18.75" customHeight="1">
      <c r="A2" s="130">
        <v>38238</v>
      </c>
      <c r="B2" s="130"/>
      <c r="N2" s="91"/>
      <c r="O2" s="130"/>
      <c r="P2" s="93"/>
    </row>
    <row r="3" ht="3" customHeight="1" thickBot="1"/>
    <row r="4" spans="2:15" s="131" customFormat="1" ht="46.5" customHeight="1" thickBot="1">
      <c r="B4" s="132" t="s">
        <v>104</v>
      </c>
      <c r="C4" s="292" t="s">
        <v>78</v>
      </c>
      <c r="D4" s="293"/>
      <c r="E4" s="293"/>
      <c r="F4" s="293" t="s">
        <v>79</v>
      </c>
      <c r="G4" s="293"/>
      <c r="H4" s="293"/>
      <c r="I4" s="300" t="s">
        <v>80</v>
      </c>
      <c r="J4" s="301"/>
      <c r="K4" s="293" t="s">
        <v>81</v>
      </c>
      <c r="L4" s="293"/>
      <c r="M4" s="294"/>
      <c r="O4" s="132" t="s">
        <v>106</v>
      </c>
    </row>
    <row r="5" spans="2:15" s="131" customFormat="1" ht="12.75" customHeight="1" thickBot="1">
      <c r="B5" s="146"/>
      <c r="C5" s="295" t="s">
        <v>28</v>
      </c>
      <c r="D5" s="296"/>
      <c r="E5" s="297"/>
      <c r="F5" s="295" t="s">
        <v>29</v>
      </c>
      <c r="G5" s="298"/>
      <c r="H5" s="299"/>
      <c r="I5" s="133" t="s">
        <v>82</v>
      </c>
      <c r="J5" s="134" t="s">
        <v>83</v>
      </c>
      <c r="K5" s="295" t="s">
        <v>84</v>
      </c>
      <c r="L5" s="296"/>
      <c r="M5" s="297"/>
      <c r="N5" s="93"/>
      <c r="O5" s="146"/>
    </row>
    <row r="6" spans="1:15" s="138" customFormat="1" ht="41.25" customHeight="1" thickBot="1">
      <c r="A6" s="141" t="s">
        <v>85</v>
      </c>
      <c r="B6" s="135" t="s">
        <v>105</v>
      </c>
      <c r="C6" s="136" t="s">
        <v>86</v>
      </c>
      <c r="D6" s="136" t="s">
        <v>80</v>
      </c>
      <c r="E6" s="136" t="s">
        <v>87</v>
      </c>
      <c r="F6" s="136" t="s">
        <v>86</v>
      </c>
      <c r="G6" s="136" t="s">
        <v>80</v>
      </c>
      <c r="H6" s="136" t="s">
        <v>87</v>
      </c>
      <c r="I6" s="136" t="s">
        <v>88</v>
      </c>
      <c r="J6" s="136" t="s">
        <v>89</v>
      </c>
      <c r="K6" s="136" t="s">
        <v>86</v>
      </c>
      <c r="L6" s="136" t="s">
        <v>80</v>
      </c>
      <c r="M6" s="137" t="s">
        <v>87</v>
      </c>
      <c r="N6" s="132" t="s">
        <v>90</v>
      </c>
      <c r="O6" s="145" t="s">
        <v>105</v>
      </c>
    </row>
    <row r="7" spans="1:15" s="140" customFormat="1" ht="34.5" customHeight="1">
      <c r="A7" s="142" t="s">
        <v>91</v>
      </c>
      <c r="B7" s="128">
        <v>2945</v>
      </c>
      <c r="C7" s="147">
        <v>0</v>
      </c>
      <c r="D7" s="147">
        <v>22</v>
      </c>
      <c r="E7" s="147">
        <v>0</v>
      </c>
      <c r="F7" s="147">
        <v>0</v>
      </c>
      <c r="G7" s="147">
        <v>11</v>
      </c>
      <c r="H7" s="147">
        <v>1</v>
      </c>
      <c r="I7" s="147">
        <v>0</v>
      </c>
      <c r="J7" s="147">
        <v>8</v>
      </c>
      <c r="K7" s="147">
        <v>0</v>
      </c>
      <c r="L7" s="147">
        <v>0</v>
      </c>
      <c r="M7" s="148">
        <v>0</v>
      </c>
      <c r="N7" s="149">
        <f aca="true" t="shared" si="0" ref="N7:N16">C7+D7+E7+F7+G7+H7-K7-L7-M7+J7</f>
        <v>42</v>
      </c>
      <c r="O7" s="150">
        <f>B7+N7</f>
        <v>2987</v>
      </c>
    </row>
    <row r="8" spans="1:15" s="140" customFormat="1" ht="34.5" customHeight="1">
      <c r="A8" s="143" t="s">
        <v>92</v>
      </c>
      <c r="B8" s="129">
        <v>1145</v>
      </c>
      <c r="C8" s="151">
        <v>0</v>
      </c>
      <c r="D8" s="151">
        <v>6</v>
      </c>
      <c r="E8" s="151">
        <v>0</v>
      </c>
      <c r="F8" s="151">
        <v>1</v>
      </c>
      <c r="G8" s="151">
        <v>2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2">
        <v>0</v>
      </c>
      <c r="N8" s="153">
        <f t="shared" si="0"/>
        <v>9</v>
      </c>
      <c r="O8" s="150">
        <f aca="true" t="shared" si="1" ref="O8:O15">B8+N8</f>
        <v>1154</v>
      </c>
    </row>
    <row r="9" spans="1:15" s="140" customFormat="1" ht="34.5" customHeight="1">
      <c r="A9" s="143" t="s">
        <v>93</v>
      </c>
      <c r="B9" s="129">
        <v>1496</v>
      </c>
      <c r="C9" s="151">
        <v>0</v>
      </c>
      <c r="D9" s="151">
        <v>7</v>
      </c>
      <c r="E9" s="151">
        <v>0</v>
      </c>
      <c r="F9" s="151">
        <v>0</v>
      </c>
      <c r="G9" s="151">
        <v>4</v>
      </c>
      <c r="H9" s="151">
        <v>0</v>
      </c>
      <c r="I9" s="151">
        <v>0</v>
      </c>
      <c r="J9" s="151">
        <v>1</v>
      </c>
      <c r="K9" s="151">
        <v>1</v>
      </c>
      <c r="L9" s="151">
        <v>0</v>
      </c>
      <c r="M9" s="152">
        <v>0</v>
      </c>
      <c r="N9" s="153">
        <f t="shared" si="0"/>
        <v>11</v>
      </c>
      <c r="O9" s="150">
        <f t="shared" si="1"/>
        <v>1507</v>
      </c>
    </row>
    <row r="10" spans="1:15" s="140" customFormat="1" ht="34.5" customHeight="1">
      <c r="A10" s="143" t="s">
        <v>94</v>
      </c>
      <c r="B10" s="129">
        <v>2516</v>
      </c>
      <c r="C10" s="151">
        <v>0</v>
      </c>
      <c r="D10" s="151">
        <v>2</v>
      </c>
      <c r="E10" s="151">
        <v>0</v>
      </c>
      <c r="F10" s="151">
        <v>3</v>
      </c>
      <c r="G10" s="151">
        <v>8</v>
      </c>
      <c r="H10" s="151">
        <v>0</v>
      </c>
      <c r="I10" s="151">
        <v>19</v>
      </c>
      <c r="J10" s="151">
        <v>1</v>
      </c>
      <c r="K10" s="151">
        <v>4</v>
      </c>
      <c r="L10" s="151">
        <v>1</v>
      </c>
      <c r="M10" s="152">
        <v>0</v>
      </c>
      <c r="N10" s="153">
        <f t="shared" si="0"/>
        <v>9</v>
      </c>
      <c r="O10" s="150">
        <f t="shared" si="1"/>
        <v>2525</v>
      </c>
    </row>
    <row r="11" spans="1:15" s="140" customFormat="1" ht="34.5" customHeight="1">
      <c r="A11" s="143" t="s">
        <v>95</v>
      </c>
      <c r="B11" s="129">
        <v>1471</v>
      </c>
      <c r="C11" s="151">
        <v>0</v>
      </c>
      <c r="D11" s="151">
        <v>0</v>
      </c>
      <c r="E11" s="151">
        <v>0</v>
      </c>
      <c r="F11" s="151">
        <v>2</v>
      </c>
      <c r="G11" s="151">
        <v>8</v>
      </c>
      <c r="H11" s="151">
        <v>0</v>
      </c>
      <c r="I11" s="151">
        <v>5</v>
      </c>
      <c r="J11" s="151">
        <v>0</v>
      </c>
      <c r="K11" s="151">
        <v>0</v>
      </c>
      <c r="L11" s="151">
        <v>0</v>
      </c>
      <c r="M11" s="151">
        <v>0</v>
      </c>
      <c r="N11" s="153">
        <f t="shared" si="0"/>
        <v>10</v>
      </c>
      <c r="O11" s="150">
        <f t="shared" si="1"/>
        <v>1481</v>
      </c>
    </row>
    <row r="12" spans="1:15" s="140" customFormat="1" ht="34.5" customHeight="1">
      <c r="A12" s="143" t="s">
        <v>96</v>
      </c>
      <c r="B12" s="129">
        <v>999</v>
      </c>
      <c r="C12" s="151">
        <v>1</v>
      </c>
      <c r="D12" s="151">
        <v>7</v>
      </c>
      <c r="E12" s="151">
        <v>1</v>
      </c>
      <c r="F12" s="151">
        <v>0</v>
      </c>
      <c r="G12" s="151">
        <v>1</v>
      </c>
      <c r="H12" s="151">
        <v>0</v>
      </c>
      <c r="I12" s="151">
        <v>0</v>
      </c>
      <c r="J12" s="151">
        <v>3</v>
      </c>
      <c r="K12" s="151">
        <v>0</v>
      </c>
      <c r="L12" s="151">
        <v>0</v>
      </c>
      <c r="M12" s="152">
        <v>0</v>
      </c>
      <c r="N12" s="153">
        <f t="shared" si="0"/>
        <v>13</v>
      </c>
      <c r="O12" s="150">
        <f t="shared" si="1"/>
        <v>1012</v>
      </c>
    </row>
    <row r="13" spans="1:15" s="140" customFormat="1" ht="34.5" customHeight="1">
      <c r="A13" s="143" t="s">
        <v>97</v>
      </c>
      <c r="B13" s="129">
        <v>1242</v>
      </c>
      <c r="C13" s="151">
        <v>0</v>
      </c>
      <c r="D13" s="151">
        <v>12</v>
      </c>
      <c r="E13" s="151">
        <v>0</v>
      </c>
      <c r="F13" s="151">
        <v>0</v>
      </c>
      <c r="G13" s="151">
        <v>1</v>
      </c>
      <c r="H13" s="151">
        <v>0</v>
      </c>
      <c r="I13" s="151">
        <v>0</v>
      </c>
      <c r="J13" s="151">
        <v>3</v>
      </c>
      <c r="K13" s="151">
        <v>0</v>
      </c>
      <c r="L13" s="151">
        <v>1</v>
      </c>
      <c r="M13" s="152">
        <v>0</v>
      </c>
      <c r="N13" s="153">
        <f t="shared" si="0"/>
        <v>15</v>
      </c>
      <c r="O13" s="150">
        <f t="shared" si="1"/>
        <v>1257</v>
      </c>
    </row>
    <row r="14" spans="1:15" s="140" customFormat="1" ht="34.5" customHeight="1">
      <c r="A14" s="143" t="s">
        <v>98</v>
      </c>
      <c r="B14" s="129">
        <v>1753</v>
      </c>
      <c r="C14" s="151">
        <v>0</v>
      </c>
      <c r="D14" s="151">
        <v>1</v>
      </c>
      <c r="E14" s="151">
        <v>1</v>
      </c>
      <c r="F14" s="151">
        <v>0</v>
      </c>
      <c r="G14" s="151">
        <v>0</v>
      </c>
      <c r="H14" s="151">
        <v>0</v>
      </c>
      <c r="I14" s="151">
        <v>0</v>
      </c>
      <c r="J14" s="151">
        <v>3</v>
      </c>
      <c r="K14" s="151">
        <v>0</v>
      </c>
      <c r="L14" s="151">
        <v>0</v>
      </c>
      <c r="M14" s="152">
        <v>0</v>
      </c>
      <c r="N14" s="153">
        <f t="shared" si="0"/>
        <v>5</v>
      </c>
      <c r="O14" s="150">
        <f t="shared" si="1"/>
        <v>1758</v>
      </c>
    </row>
    <row r="15" spans="1:15" s="140" customFormat="1" ht="34.5" customHeight="1" thickBot="1">
      <c r="A15" s="144" t="s">
        <v>99</v>
      </c>
      <c r="B15" s="154">
        <v>1004</v>
      </c>
      <c r="C15" s="155">
        <v>0</v>
      </c>
      <c r="D15" s="155">
        <v>4</v>
      </c>
      <c r="E15" s="155">
        <v>0</v>
      </c>
      <c r="F15" s="155">
        <v>0</v>
      </c>
      <c r="G15" s="155">
        <v>4</v>
      </c>
      <c r="H15" s="155">
        <v>0</v>
      </c>
      <c r="I15" s="155">
        <v>0</v>
      </c>
      <c r="J15" s="155">
        <v>3</v>
      </c>
      <c r="K15" s="155">
        <v>0</v>
      </c>
      <c r="L15" s="155">
        <v>2</v>
      </c>
      <c r="M15" s="156">
        <v>0</v>
      </c>
      <c r="N15" s="157">
        <f t="shared" si="0"/>
        <v>9</v>
      </c>
      <c r="O15" s="150">
        <f t="shared" si="1"/>
        <v>1013</v>
      </c>
    </row>
    <row r="16" spans="1:15" ht="51.75" customHeight="1" thickBot="1">
      <c r="A16" s="139" t="s">
        <v>68</v>
      </c>
      <c r="B16" s="158">
        <f aca="true" t="shared" si="2" ref="B16:O16">SUM(B7:B15)</f>
        <v>14571</v>
      </c>
      <c r="C16" s="158">
        <f t="shared" si="2"/>
        <v>1</v>
      </c>
      <c r="D16" s="159">
        <f t="shared" si="2"/>
        <v>61</v>
      </c>
      <c r="E16" s="159">
        <f t="shared" si="2"/>
        <v>2</v>
      </c>
      <c r="F16" s="159">
        <f t="shared" si="2"/>
        <v>6</v>
      </c>
      <c r="G16" s="159">
        <f t="shared" si="2"/>
        <v>39</v>
      </c>
      <c r="H16" s="159">
        <f t="shared" si="2"/>
        <v>1</v>
      </c>
      <c r="I16" s="159">
        <f t="shared" si="2"/>
        <v>24</v>
      </c>
      <c r="J16" s="159">
        <f t="shared" si="2"/>
        <v>22</v>
      </c>
      <c r="K16" s="159">
        <f t="shared" si="2"/>
        <v>5</v>
      </c>
      <c r="L16" s="159">
        <f t="shared" si="2"/>
        <v>4</v>
      </c>
      <c r="M16" s="160">
        <f t="shared" si="2"/>
        <v>0</v>
      </c>
      <c r="N16" s="161">
        <f t="shared" si="0"/>
        <v>123</v>
      </c>
      <c r="O16" s="160">
        <f t="shared" si="2"/>
        <v>14694</v>
      </c>
    </row>
    <row r="19" ht="15">
      <c r="J19" s="93"/>
    </row>
    <row r="20" ht="15">
      <c r="J20" s="93"/>
    </row>
  </sheetData>
  <mergeCells count="7">
    <mergeCell ref="C4:E4"/>
    <mergeCell ref="F4:H4"/>
    <mergeCell ref="K4:M4"/>
    <mergeCell ref="C5:E5"/>
    <mergeCell ref="F5:H5"/>
    <mergeCell ref="K5:M5"/>
    <mergeCell ref="I4:J4"/>
  </mergeCells>
  <printOptions horizontalCentered="1"/>
  <pageMargins left="0.1968503937007874" right="0.3937007874015748" top="0.71" bottom="0.4330708661417323" header="0.31496062992125984" footer="0.07874015748031496"/>
  <pageSetup fitToHeight="1" fitToWidth="1" horizontalDpi="600" verticalDpi="600" orientation="landscape" paperSize="9" scale="99" r:id="rId1"/>
  <headerFooter alignWithMargins="0">
    <oddHeader>&amp;C&amp;14ORGANICO DEL PERSONALE A.T.A. A.S. 2004-05
&amp;11ADEGUAMENTO DELL'ORGANICO DI DIRITTO ALLA SITUAZIONE DI FATTO</oddHeader>
    <oddFooter>&amp;LUSR Emilia Romagna - Ufficio Pianificazione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7">
      <selection activeCell="A20" sqref="A20"/>
    </sheetView>
  </sheetViews>
  <sheetFormatPr defaultColWidth="9.140625" defaultRowHeight="12.75"/>
  <cols>
    <col min="1" max="1" width="15.421875" style="0" customWidth="1"/>
  </cols>
  <sheetData>
    <row r="1" ht="12.75">
      <c r="A1" s="23">
        <v>38238</v>
      </c>
    </row>
    <row r="2" spans="1:12" ht="14.25">
      <c r="A2" s="304" t="s">
        <v>127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22.5" customHeight="1">
      <c r="A3" s="302" t="s">
        <v>128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5" spans="1:12" ht="15.75" customHeight="1">
      <c r="A5" s="311"/>
      <c r="B5" s="313" t="s">
        <v>116</v>
      </c>
      <c r="C5" s="306"/>
      <c r="D5" s="306"/>
      <c r="E5" s="314"/>
      <c r="F5" s="305" t="s">
        <v>116</v>
      </c>
      <c r="G5" s="306"/>
      <c r="H5" s="314"/>
      <c r="I5" s="305" t="s">
        <v>119</v>
      </c>
      <c r="J5" s="306"/>
      <c r="K5" s="306"/>
      <c r="L5" s="307"/>
    </row>
    <row r="6" spans="1:12" ht="23.25" customHeight="1">
      <c r="A6" s="312"/>
      <c r="B6" s="315" t="s">
        <v>117</v>
      </c>
      <c r="C6" s="309"/>
      <c r="D6" s="309"/>
      <c r="E6" s="316"/>
      <c r="F6" s="308" t="s">
        <v>118</v>
      </c>
      <c r="G6" s="309"/>
      <c r="H6" s="316"/>
      <c r="I6" s="308" t="s">
        <v>120</v>
      </c>
      <c r="J6" s="309"/>
      <c r="K6" s="309"/>
      <c r="L6" s="310"/>
    </row>
    <row r="7" spans="1:12" ht="28.5" customHeight="1">
      <c r="A7" s="196" t="s">
        <v>0</v>
      </c>
      <c r="B7" s="197" t="s">
        <v>121</v>
      </c>
      <c r="C7" s="197" t="s">
        <v>122</v>
      </c>
      <c r="D7" s="197" t="s">
        <v>123</v>
      </c>
      <c r="E7" s="198" t="s">
        <v>124</v>
      </c>
      <c r="F7" s="197" t="s">
        <v>122</v>
      </c>
      <c r="G7" s="197" t="s">
        <v>125</v>
      </c>
      <c r="H7" s="198" t="s">
        <v>124</v>
      </c>
      <c r="I7" s="197" t="s">
        <v>121</v>
      </c>
      <c r="J7" s="197" t="s">
        <v>122</v>
      </c>
      <c r="K7" s="197" t="s">
        <v>125</v>
      </c>
      <c r="L7" s="197" t="s">
        <v>124</v>
      </c>
    </row>
    <row r="8" spans="1:12" s="207" customFormat="1" ht="23.25" customHeight="1">
      <c r="A8" s="204" t="s">
        <v>91</v>
      </c>
      <c r="B8" s="205">
        <v>0</v>
      </c>
      <c r="C8" s="205">
        <v>0</v>
      </c>
      <c r="D8" s="205">
        <v>1</v>
      </c>
      <c r="E8" s="206">
        <v>2</v>
      </c>
      <c r="F8" s="205">
        <v>7</v>
      </c>
      <c r="G8" s="205">
        <v>6</v>
      </c>
      <c r="H8" s="206">
        <v>15</v>
      </c>
      <c r="I8" s="205">
        <v>0</v>
      </c>
      <c r="J8" s="205">
        <v>2</v>
      </c>
      <c r="K8" s="205">
        <v>0</v>
      </c>
      <c r="L8" s="205">
        <v>14</v>
      </c>
    </row>
    <row r="9" spans="1:12" s="207" customFormat="1" ht="23.25" customHeight="1">
      <c r="A9" s="204" t="s">
        <v>92</v>
      </c>
      <c r="B9" s="205">
        <v>0</v>
      </c>
      <c r="C9" s="205">
        <v>0</v>
      </c>
      <c r="D9" s="205">
        <v>0</v>
      </c>
      <c r="E9" s="206">
        <v>0</v>
      </c>
      <c r="F9" s="205">
        <v>1</v>
      </c>
      <c r="G9" s="205">
        <v>7</v>
      </c>
      <c r="H9" s="206">
        <v>8</v>
      </c>
      <c r="I9" s="205">
        <v>0</v>
      </c>
      <c r="J9" s="205">
        <v>4</v>
      </c>
      <c r="K9" s="205">
        <v>0</v>
      </c>
      <c r="L9" s="205">
        <v>7</v>
      </c>
    </row>
    <row r="10" spans="1:12" s="207" customFormat="1" ht="23.25" customHeight="1">
      <c r="A10" s="204" t="s">
        <v>126</v>
      </c>
      <c r="B10" s="205">
        <v>0</v>
      </c>
      <c r="C10" s="205">
        <v>0</v>
      </c>
      <c r="D10" s="205">
        <v>0</v>
      </c>
      <c r="E10" s="206">
        <v>0</v>
      </c>
      <c r="F10" s="205">
        <v>1</v>
      </c>
      <c r="G10" s="205">
        <v>2</v>
      </c>
      <c r="H10" s="206">
        <v>16</v>
      </c>
      <c r="I10" s="205">
        <v>0</v>
      </c>
      <c r="J10" s="205">
        <v>0</v>
      </c>
      <c r="K10" s="205">
        <v>1</v>
      </c>
      <c r="L10" s="205">
        <v>7</v>
      </c>
    </row>
    <row r="11" spans="1:12" s="207" customFormat="1" ht="23.25" customHeight="1">
      <c r="A11" s="204" t="s">
        <v>94</v>
      </c>
      <c r="B11" s="205">
        <v>0</v>
      </c>
      <c r="C11" s="205">
        <v>0</v>
      </c>
      <c r="D11" s="205">
        <v>0</v>
      </c>
      <c r="E11" s="206">
        <v>0</v>
      </c>
      <c r="F11" s="205">
        <v>7</v>
      </c>
      <c r="G11" s="205">
        <v>2</v>
      </c>
      <c r="H11" s="206">
        <v>14</v>
      </c>
      <c r="I11" s="205">
        <v>0</v>
      </c>
      <c r="J11" s="205">
        <v>1</v>
      </c>
      <c r="K11" s="205">
        <v>0</v>
      </c>
      <c r="L11" s="205">
        <v>11</v>
      </c>
    </row>
    <row r="12" spans="1:12" s="207" customFormat="1" ht="23.25" customHeight="1">
      <c r="A12" s="204" t="s">
        <v>95</v>
      </c>
      <c r="B12" s="205">
        <v>0</v>
      </c>
      <c r="C12" s="205">
        <v>0</v>
      </c>
      <c r="D12" s="205">
        <v>0</v>
      </c>
      <c r="E12" s="206">
        <v>0</v>
      </c>
      <c r="F12" s="205">
        <v>2</v>
      </c>
      <c r="G12" s="205">
        <v>3</v>
      </c>
      <c r="H12" s="206">
        <v>13</v>
      </c>
      <c r="I12" s="205">
        <v>0</v>
      </c>
      <c r="J12" s="205">
        <v>0</v>
      </c>
      <c r="K12" s="205">
        <v>0</v>
      </c>
      <c r="L12" s="205">
        <v>12</v>
      </c>
    </row>
    <row r="13" spans="1:12" s="207" customFormat="1" ht="23.25" customHeight="1">
      <c r="A13" s="204" t="s">
        <v>96</v>
      </c>
      <c r="B13" s="205">
        <v>0</v>
      </c>
      <c r="C13" s="205">
        <v>0</v>
      </c>
      <c r="D13" s="205">
        <v>0</v>
      </c>
      <c r="E13" s="206">
        <v>0</v>
      </c>
      <c r="F13" s="205">
        <v>2</v>
      </c>
      <c r="G13" s="205">
        <v>5</v>
      </c>
      <c r="H13" s="206">
        <v>10</v>
      </c>
      <c r="I13" s="205">
        <v>0</v>
      </c>
      <c r="J13" s="205">
        <v>1</v>
      </c>
      <c r="K13" s="205">
        <v>0</v>
      </c>
      <c r="L13" s="205">
        <v>5</v>
      </c>
    </row>
    <row r="14" spans="1:12" s="207" customFormat="1" ht="23.25" customHeight="1">
      <c r="A14" s="204" t="s">
        <v>97</v>
      </c>
      <c r="B14" s="205">
        <v>0</v>
      </c>
      <c r="C14" s="205">
        <v>0</v>
      </c>
      <c r="D14" s="205">
        <v>2</v>
      </c>
      <c r="E14" s="206">
        <v>1</v>
      </c>
      <c r="F14" s="205">
        <v>0</v>
      </c>
      <c r="G14" s="205">
        <v>1</v>
      </c>
      <c r="H14" s="206">
        <v>11</v>
      </c>
      <c r="I14" s="205">
        <v>0</v>
      </c>
      <c r="J14" s="205">
        <v>0</v>
      </c>
      <c r="K14" s="205">
        <v>0</v>
      </c>
      <c r="L14" s="205">
        <v>6</v>
      </c>
    </row>
    <row r="15" spans="1:12" s="207" customFormat="1" ht="23.25" customHeight="1">
      <c r="A15" s="204" t="s">
        <v>98</v>
      </c>
      <c r="B15" s="205">
        <v>0</v>
      </c>
      <c r="C15" s="205">
        <v>3</v>
      </c>
      <c r="D15" s="205">
        <v>0</v>
      </c>
      <c r="E15" s="206">
        <v>1</v>
      </c>
      <c r="F15" s="205">
        <v>6</v>
      </c>
      <c r="G15" s="205">
        <v>4</v>
      </c>
      <c r="H15" s="206">
        <v>26</v>
      </c>
      <c r="I15" s="205">
        <v>0</v>
      </c>
      <c r="J15" s="205">
        <v>0</v>
      </c>
      <c r="K15" s="205">
        <v>0</v>
      </c>
      <c r="L15" s="205">
        <v>8</v>
      </c>
    </row>
    <row r="16" spans="1:12" s="207" customFormat="1" ht="23.25" customHeight="1">
      <c r="A16" s="204" t="s">
        <v>99</v>
      </c>
      <c r="B16" s="205">
        <v>0</v>
      </c>
      <c r="C16" s="205">
        <v>0</v>
      </c>
      <c r="D16" s="205">
        <v>0</v>
      </c>
      <c r="E16" s="206">
        <v>1</v>
      </c>
      <c r="F16" s="205">
        <v>0</v>
      </c>
      <c r="G16" s="205">
        <v>0</v>
      </c>
      <c r="H16" s="206">
        <v>15</v>
      </c>
      <c r="I16" s="205">
        <v>0</v>
      </c>
      <c r="J16" s="205">
        <v>2</v>
      </c>
      <c r="K16" s="205">
        <v>0</v>
      </c>
      <c r="L16" s="205">
        <v>6</v>
      </c>
    </row>
    <row r="17" spans="1:12" s="208" customFormat="1" ht="34.5" customHeight="1">
      <c r="A17" s="199" t="s">
        <v>68</v>
      </c>
      <c r="B17" s="200">
        <f>SUM(B8:B16)</f>
        <v>0</v>
      </c>
      <c r="C17" s="200">
        <f aca="true" t="shared" si="0" ref="C17:L17">SUM(C8:C16)</f>
        <v>3</v>
      </c>
      <c r="D17" s="200">
        <f t="shared" si="0"/>
        <v>3</v>
      </c>
      <c r="E17" s="203">
        <f t="shared" si="0"/>
        <v>5</v>
      </c>
      <c r="F17" s="200">
        <f t="shared" si="0"/>
        <v>26</v>
      </c>
      <c r="G17" s="200">
        <f t="shared" si="0"/>
        <v>30</v>
      </c>
      <c r="H17" s="201">
        <f>SUM(H8:H16)</f>
        <v>128</v>
      </c>
      <c r="I17" s="200">
        <f t="shared" si="0"/>
        <v>0</v>
      </c>
      <c r="J17" s="200">
        <f t="shared" si="0"/>
        <v>10</v>
      </c>
      <c r="K17" s="200">
        <f t="shared" si="0"/>
        <v>1</v>
      </c>
      <c r="L17" s="200">
        <f t="shared" si="0"/>
        <v>76</v>
      </c>
    </row>
  </sheetData>
  <mergeCells count="9">
    <mergeCell ref="A3:L3"/>
    <mergeCell ref="A2:L2"/>
    <mergeCell ref="I5:L5"/>
    <mergeCell ref="I6:L6"/>
    <mergeCell ref="A5:A6"/>
    <mergeCell ref="B5:E5"/>
    <mergeCell ref="B6:E6"/>
    <mergeCell ref="F5:H5"/>
    <mergeCell ref="F6:H6"/>
  </mergeCells>
  <printOptions horizontalCentered="1"/>
  <pageMargins left="0.3937007874015748" right="0.3937007874015748" top="1.24" bottom="0.7874015748031497" header="0.5118110236220472" footer="0.5118110236220472"/>
  <pageSetup horizontalDpi="600" verticalDpi="600" orientation="landscape" paperSize="9" scale="110" r:id="rId1"/>
  <headerFooter alignWithMargins="0">
    <oddHeader>&amp;C&amp;"Times New Roman,Corsivo"&amp;14Ministero dell’Istruzione, dell’Università e della Ricerca
Ufficio Scolastico Regionale per l’Emilia Romagna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A7">
      <selection activeCell="A38" sqref="A38"/>
    </sheetView>
  </sheetViews>
  <sheetFormatPr defaultColWidth="9.140625" defaultRowHeight="12.75"/>
  <cols>
    <col min="1" max="1" width="11.00390625" style="0" customWidth="1"/>
    <col min="2" max="2" width="1.8515625" style="0" customWidth="1"/>
    <col min="3" max="4" width="7.57421875" style="0" customWidth="1"/>
    <col min="5" max="5" width="6.8515625" style="0" customWidth="1"/>
    <col min="6" max="6" width="7.00390625" style="0" customWidth="1"/>
    <col min="7" max="7" width="7.28125" style="0" customWidth="1"/>
    <col min="8" max="8" width="5.8515625" style="0" customWidth="1"/>
    <col min="9" max="9" width="7.140625" style="0" customWidth="1"/>
    <col min="10" max="10" width="8.00390625" style="0" customWidth="1"/>
    <col min="11" max="11" width="7.7109375" style="0" customWidth="1"/>
    <col min="12" max="12" width="8.421875" style="0" customWidth="1"/>
    <col min="13" max="13" width="7.00390625" style="0" customWidth="1"/>
    <col min="14" max="14" width="8.7109375" style="0" customWidth="1"/>
    <col min="15" max="15" width="6.8515625" style="0" customWidth="1"/>
    <col min="16" max="16" width="7.00390625" style="0" customWidth="1"/>
    <col min="17" max="17" width="6.28125" style="0" customWidth="1"/>
    <col min="22" max="22" width="7.28125" style="0" customWidth="1"/>
    <col min="23" max="23" width="7.8515625" style="0" customWidth="1"/>
  </cols>
  <sheetData>
    <row r="1" spans="3:16" ht="20.25" thickBot="1">
      <c r="C1" s="213" t="s">
        <v>100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ht="6" customHeight="1"/>
    <row r="3" ht="6" customHeight="1"/>
    <row r="4" spans="1:16" ht="20.25" thickBot="1">
      <c r="A4" s="24">
        <v>38238</v>
      </c>
      <c r="B4" s="1"/>
      <c r="C4" s="265" t="s">
        <v>46</v>
      </c>
      <c r="D4" s="258"/>
      <c r="E4" s="258"/>
      <c r="F4" s="258"/>
      <c r="G4" s="258"/>
      <c r="H4" s="258"/>
      <c r="I4" s="259"/>
      <c r="J4" s="259"/>
      <c r="K4" s="259"/>
      <c r="L4" s="259"/>
      <c r="M4" s="259"/>
      <c r="N4" s="259"/>
      <c r="O4" s="258"/>
      <c r="P4" s="268"/>
    </row>
    <row r="5" spans="1:14" ht="21" thickBot="1" thickTop="1">
      <c r="A5" s="1"/>
      <c r="B5" s="2"/>
      <c r="C5" s="195" t="s">
        <v>47</v>
      </c>
      <c r="D5" s="190"/>
      <c r="E5" s="190"/>
      <c r="F5" s="190"/>
      <c r="G5" s="191"/>
      <c r="H5" s="5"/>
      <c r="I5" s="318" t="s">
        <v>41</v>
      </c>
      <c r="J5" s="319"/>
      <c r="K5" s="319"/>
      <c r="L5" s="319"/>
      <c r="M5" s="319"/>
      <c r="N5" s="320"/>
    </row>
    <row r="6" spans="1:14" ht="51">
      <c r="A6" s="4" t="s">
        <v>0</v>
      </c>
      <c r="B6" s="5"/>
      <c r="C6" s="16" t="s">
        <v>15</v>
      </c>
      <c r="D6" s="16" t="s">
        <v>16</v>
      </c>
      <c r="E6" s="16" t="s">
        <v>19</v>
      </c>
      <c r="F6" s="6" t="s">
        <v>37</v>
      </c>
      <c r="G6" s="16" t="s">
        <v>52</v>
      </c>
      <c r="H6" s="5"/>
      <c r="I6" s="43" t="s">
        <v>15</v>
      </c>
      <c r="J6" s="45" t="s">
        <v>16</v>
      </c>
      <c r="K6" s="16" t="s">
        <v>24</v>
      </c>
      <c r="L6" s="45" t="s">
        <v>37</v>
      </c>
      <c r="M6" s="16" t="s">
        <v>25</v>
      </c>
      <c r="N6" s="86" t="s">
        <v>45</v>
      </c>
    </row>
    <row r="7" spans="1:14" ht="14.25">
      <c r="A7" s="1"/>
      <c r="B7" s="1"/>
      <c r="C7" s="1"/>
      <c r="D7" s="1"/>
      <c r="E7" s="1"/>
      <c r="F7" s="1"/>
      <c r="G7" s="1"/>
      <c r="H7" s="1"/>
      <c r="I7" s="35"/>
      <c r="J7" s="46"/>
      <c r="K7" s="34"/>
      <c r="L7" s="46"/>
      <c r="M7" s="34"/>
      <c r="N7" s="87"/>
    </row>
    <row r="8" spans="1:14" ht="14.25">
      <c r="A8" s="7" t="s">
        <v>4</v>
      </c>
      <c r="B8" s="2"/>
      <c r="C8" s="8">
        <f>INFANZIA!C7+PRIMARIA!C9+'PRIMO GRADO'!C8+'SECONDO GRADO'!C8</f>
        <v>89933</v>
      </c>
      <c r="D8" s="8">
        <f>INFANZIA!D7+PRIMARIA!D9+'PRIMO GRADO'!D8+'SECONDO GRADO'!D8</f>
        <v>4258</v>
      </c>
      <c r="E8" s="9">
        <f aca="true" t="shared" si="0" ref="E8:E17">C8/D8</f>
        <v>21.12094880225458</v>
      </c>
      <c r="F8" s="8">
        <f>INFANZIA!F7+PRIMARIA!H9+'PRIMO GRADO'!F8+'SECONDO GRADO'!E8</f>
        <v>7961</v>
      </c>
      <c r="G8" s="9">
        <f aca="true" t="shared" si="1" ref="G8:G17">C8/F8</f>
        <v>11.296696394925261</v>
      </c>
      <c r="H8" s="13"/>
      <c r="I8" s="37">
        <f>INFANZIA!J7+PRIMARIA!L9+'PRIMO GRADO'!J8+'SECONDO GRADO'!I8</f>
        <v>89983</v>
      </c>
      <c r="J8" s="47">
        <f>INFANZIA!L7+PRIMARIA!N9+'PRIMO GRADO'!K8+'SECONDO GRADO'!K8</f>
        <v>4273</v>
      </c>
      <c r="K8" s="8">
        <f aca="true" t="shared" si="2" ref="K8:K16">J8-D8</f>
        <v>15</v>
      </c>
      <c r="L8" s="47">
        <f>INFANZIA!P7+PRIMARIA!V9+'PRIMO GRADO'!O8+'SECONDO GRADO'!M8</f>
        <v>7988</v>
      </c>
      <c r="M8" s="8">
        <f aca="true" t="shared" si="3" ref="M8:M17">L8-F8</f>
        <v>27</v>
      </c>
      <c r="N8" s="88">
        <v>7</v>
      </c>
    </row>
    <row r="9" spans="1:14" ht="14.25">
      <c r="A9" s="7" t="s">
        <v>5</v>
      </c>
      <c r="B9" s="2"/>
      <c r="C9" s="8">
        <f>INFANZIA!C8+PRIMARIA!C10+'PRIMO GRADO'!C9+'SECONDO GRADO'!C9</f>
        <v>32537</v>
      </c>
      <c r="D9" s="8">
        <f>INFANZIA!D8+PRIMARIA!D10+'PRIMO GRADO'!D9+'SECONDO GRADO'!D9</f>
        <v>1663</v>
      </c>
      <c r="E9" s="9">
        <f t="shared" si="0"/>
        <v>19.565243535778713</v>
      </c>
      <c r="F9" s="8">
        <f>INFANZIA!F8+PRIMARIA!H10+'PRIMO GRADO'!F9+'SECONDO GRADO'!E9</f>
        <v>2962</v>
      </c>
      <c r="G9" s="9">
        <f t="shared" si="1"/>
        <v>10.9848075624578</v>
      </c>
      <c r="H9" s="13"/>
      <c r="I9" s="37">
        <f>INFANZIA!J8+PRIMARIA!L10+'PRIMO GRADO'!J9+'SECONDO GRADO'!I9</f>
        <v>33200</v>
      </c>
      <c r="J9" s="47">
        <f>INFANZIA!L8+PRIMARIA!N10+'PRIMO GRADO'!K9+'SECONDO GRADO'!K9</f>
        <v>1668</v>
      </c>
      <c r="K9" s="8">
        <f t="shared" si="2"/>
        <v>5</v>
      </c>
      <c r="L9" s="47">
        <f>INFANZIA!P8+PRIMARIA!V10+'PRIMO GRADO'!O9+'SECONDO GRADO'!M9</f>
        <v>2983</v>
      </c>
      <c r="M9" s="8">
        <f t="shared" si="3"/>
        <v>21</v>
      </c>
      <c r="N9" s="88">
        <v>1</v>
      </c>
    </row>
    <row r="10" spans="1:14" ht="14.25">
      <c r="A10" s="7" t="s">
        <v>6</v>
      </c>
      <c r="B10" s="2"/>
      <c r="C10" s="8">
        <f>INFANZIA!C9+PRIMARIA!C11+'PRIMO GRADO'!C10+'SECONDO GRADO'!C10</f>
        <v>43662</v>
      </c>
      <c r="D10" s="8">
        <f>INFANZIA!D9+PRIMARIA!D11+'PRIMO GRADO'!D10+'SECONDO GRADO'!D10</f>
        <v>2096</v>
      </c>
      <c r="E10" s="9">
        <f t="shared" si="0"/>
        <v>20.831106870229007</v>
      </c>
      <c r="F10" s="8">
        <f>INFANZIA!F9+PRIMARIA!H11+'PRIMO GRADO'!F10+'SECONDO GRADO'!E10</f>
        <v>3816</v>
      </c>
      <c r="G10" s="9">
        <f t="shared" si="1"/>
        <v>11.44182389937107</v>
      </c>
      <c r="H10" s="13"/>
      <c r="I10" s="37">
        <f>INFANZIA!J9+PRIMARIA!L11+'PRIMO GRADO'!J10+'SECONDO GRADO'!I10</f>
        <v>43604</v>
      </c>
      <c r="J10" s="47">
        <f>INFANZIA!L9+PRIMARIA!N11+'PRIMO GRADO'!K10+'SECONDO GRADO'!K10</f>
        <v>2107</v>
      </c>
      <c r="K10" s="8">
        <f t="shared" si="2"/>
        <v>11</v>
      </c>
      <c r="L10" s="47">
        <f>INFANZIA!P9+PRIMARIA!V11+'PRIMO GRADO'!O10+'SECONDO GRADO'!M10</f>
        <v>3833</v>
      </c>
      <c r="M10" s="8">
        <f t="shared" si="3"/>
        <v>17</v>
      </c>
      <c r="N10" s="88">
        <v>2</v>
      </c>
    </row>
    <row r="11" spans="1:14" ht="14.25">
      <c r="A11" s="7" t="s">
        <v>7</v>
      </c>
      <c r="B11" s="2"/>
      <c r="C11" s="8">
        <f>INFANZIA!C10+PRIMARIA!C12+'PRIMO GRADO'!C11+'SECONDO GRADO'!C11</f>
        <v>78317</v>
      </c>
      <c r="D11" s="8">
        <f>INFANZIA!D10+PRIMARIA!D12+'PRIMO GRADO'!D11+'SECONDO GRADO'!D11</f>
        <v>3549</v>
      </c>
      <c r="E11" s="9">
        <f t="shared" si="0"/>
        <v>22.06734291349676</v>
      </c>
      <c r="F11" s="8">
        <f>INFANZIA!F10+PRIMARIA!H12+'PRIMO GRADO'!F11+'SECONDO GRADO'!E11</f>
        <v>6943</v>
      </c>
      <c r="G11" s="9">
        <f t="shared" si="1"/>
        <v>11.27999423880167</v>
      </c>
      <c r="H11" s="13"/>
      <c r="I11" s="37">
        <f>INFANZIA!J10+PRIMARIA!L12+'PRIMO GRADO'!J11+'SECONDO GRADO'!I11</f>
        <v>78166</v>
      </c>
      <c r="J11" s="47">
        <f>INFANZIA!L10+PRIMARIA!N12+'PRIMO GRADO'!K11+'SECONDO GRADO'!K11</f>
        <v>3560</v>
      </c>
      <c r="K11" s="8">
        <f t="shared" si="2"/>
        <v>11</v>
      </c>
      <c r="L11" s="47">
        <f>INFANZIA!P10+PRIMARIA!V12+'PRIMO GRADO'!O11+'SECONDO GRADO'!M11</f>
        <v>6961</v>
      </c>
      <c r="M11" s="8">
        <f t="shared" si="3"/>
        <v>18</v>
      </c>
      <c r="N11" s="88">
        <v>3</v>
      </c>
    </row>
    <row r="12" spans="1:14" ht="14.25">
      <c r="A12" s="7" t="s">
        <v>8</v>
      </c>
      <c r="B12" s="2"/>
      <c r="C12" s="8">
        <f>INFANZIA!C11+PRIMARIA!C13+'PRIMO GRADO'!C12+'SECONDO GRADO'!C12</f>
        <v>43425</v>
      </c>
      <c r="D12" s="8">
        <f>INFANZIA!D11+PRIMARIA!D13+'PRIMO GRADO'!D12+'SECONDO GRADO'!D12</f>
        <v>2083</v>
      </c>
      <c r="E12" s="9">
        <f t="shared" si="0"/>
        <v>20.84733557369179</v>
      </c>
      <c r="F12" s="8">
        <f>INFANZIA!F11+PRIMARIA!H13+'PRIMO GRADO'!F12+'SECONDO GRADO'!E12</f>
        <v>3859</v>
      </c>
      <c r="G12" s="9">
        <f t="shared" si="1"/>
        <v>11.252915263021508</v>
      </c>
      <c r="H12" s="13"/>
      <c r="I12" s="37">
        <f>INFANZIA!J11+PRIMARIA!L13+'PRIMO GRADO'!J12+'SECONDO GRADO'!I12</f>
        <v>43327</v>
      </c>
      <c r="J12" s="47">
        <f>INFANZIA!L11+PRIMARIA!N13+'PRIMO GRADO'!K12+'SECONDO GRADO'!K12</f>
        <v>2089</v>
      </c>
      <c r="K12" s="8">
        <f t="shared" si="2"/>
        <v>6</v>
      </c>
      <c r="L12" s="47">
        <f>INFANZIA!P11+PRIMARIA!V13+'PRIMO GRADO'!O12+'SECONDO GRADO'!M12</f>
        <v>3874</v>
      </c>
      <c r="M12" s="8">
        <f t="shared" si="3"/>
        <v>15</v>
      </c>
      <c r="N12" s="88">
        <v>1</v>
      </c>
    </row>
    <row r="13" spans="1:14" ht="14.25">
      <c r="A13" s="7" t="s">
        <v>9</v>
      </c>
      <c r="B13" s="2"/>
      <c r="C13" s="8">
        <f>INFANZIA!C12+PRIMARIA!C14+'PRIMO GRADO'!C13+'SECONDO GRADO'!C13</f>
        <v>30220</v>
      </c>
      <c r="D13" s="8">
        <f>INFANZIA!D12+PRIMARIA!D14+'PRIMO GRADO'!D13+'SECONDO GRADO'!D13</f>
        <v>1451</v>
      </c>
      <c r="E13" s="9">
        <f t="shared" si="0"/>
        <v>20.827015851137148</v>
      </c>
      <c r="F13" s="8">
        <f>INFANZIA!F12+PRIMARIA!H14+'PRIMO GRADO'!F13+'SECONDO GRADO'!E13</f>
        <v>2704</v>
      </c>
      <c r="G13" s="9">
        <f t="shared" si="1"/>
        <v>11.17603550295858</v>
      </c>
      <c r="H13" s="13"/>
      <c r="I13" s="37">
        <f>INFANZIA!J12+PRIMARIA!L14+'PRIMO GRADO'!J13+'SECONDO GRADO'!I13</f>
        <v>30208</v>
      </c>
      <c r="J13" s="47">
        <f>INFANZIA!L12+PRIMARIA!N14+'PRIMO GRADO'!K13+'SECONDO GRADO'!K13</f>
        <v>1462</v>
      </c>
      <c r="K13" s="8">
        <f t="shared" si="2"/>
        <v>11</v>
      </c>
      <c r="L13" s="47">
        <f>INFANZIA!P12+PRIMARIA!V14+'PRIMO GRADO'!O13+'SECONDO GRADO'!M13</f>
        <v>2727</v>
      </c>
      <c r="M13" s="8">
        <f t="shared" si="3"/>
        <v>23</v>
      </c>
      <c r="N13" s="88">
        <v>1</v>
      </c>
    </row>
    <row r="14" spans="1:14" ht="14.25">
      <c r="A14" s="7" t="s">
        <v>10</v>
      </c>
      <c r="B14" s="2"/>
      <c r="C14" s="8">
        <f>INFANZIA!C13+PRIMARIA!C15+'PRIMO GRADO'!C14+'SECONDO GRADO'!C14</f>
        <v>36202</v>
      </c>
      <c r="D14" s="8">
        <f>INFANZIA!D13+PRIMARIA!D15+'PRIMO GRADO'!D14+'SECONDO GRADO'!D14</f>
        <v>1724</v>
      </c>
      <c r="E14" s="9">
        <f t="shared" si="0"/>
        <v>20.998839907192576</v>
      </c>
      <c r="F14" s="8">
        <f>INFANZIA!F13+PRIMARIA!H15+'PRIMO GRADO'!F14+'SECONDO GRADO'!E14</f>
        <v>3275</v>
      </c>
      <c r="G14" s="9">
        <f t="shared" si="1"/>
        <v>11.054045801526717</v>
      </c>
      <c r="H14" s="13"/>
      <c r="I14" s="37">
        <f>INFANZIA!J13+PRIMARIA!L15+'PRIMO GRADO'!J14+'SECONDO GRADO'!I14</f>
        <v>36333</v>
      </c>
      <c r="J14" s="47">
        <f>INFANZIA!L13+PRIMARIA!N15+'PRIMO GRADO'!K14+'SECONDO GRADO'!K14</f>
        <v>1733</v>
      </c>
      <c r="K14" s="8">
        <f t="shared" si="2"/>
        <v>9</v>
      </c>
      <c r="L14" s="47">
        <f>INFANZIA!P13+PRIMARIA!V15+'PRIMO GRADO'!O14+'SECONDO GRADO'!M14</f>
        <v>3289</v>
      </c>
      <c r="M14" s="8">
        <f t="shared" si="3"/>
        <v>14</v>
      </c>
      <c r="N14" s="88">
        <v>1</v>
      </c>
    </row>
    <row r="15" spans="1:14" ht="14.25">
      <c r="A15" s="7" t="s">
        <v>11</v>
      </c>
      <c r="B15" s="2"/>
      <c r="C15" s="8">
        <f>INFANZIA!C14+PRIMARIA!C16+'PRIMO GRADO'!C15+'SECONDO GRADO'!C15</f>
        <v>52875</v>
      </c>
      <c r="D15" s="8">
        <f>INFANZIA!D14+PRIMARIA!D16+'PRIMO GRADO'!D15+'SECONDO GRADO'!D15</f>
        <v>2542</v>
      </c>
      <c r="E15" s="9">
        <f t="shared" si="0"/>
        <v>20.80055074744296</v>
      </c>
      <c r="F15" s="8">
        <f>INFANZIA!F14+PRIMARIA!H16+'PRIMO GRADO'!F15+'SECONDO GRADO'!E15</f>
        <v>4673</v>
      </c>
      <c r="G15" s="9">
        <f t="shared" si="1"/>
        <v>11.31500106997646</v>
      </c>
      <c r="H15" s="13"/>
      <c r="I15" s="37">
        <f>INFANZIA!J14+PRIMARIA!L16+'PRIMO GRADO'!J15+'SECONDO GRADO'!I15</f>
        <v>53109</v>
      </c>
      <c r="J15" s="47">
        <f>INFANZIA!L14+PRIMARIA!N16+'PRIMO GRADO'!K15+'SECONDO GRADO'!K15</f>
        <v>2574</v>
      </c>
      <c r="K15" s="8">
        <f t="shared" si="2"/>
        <v>32</v>
      </c>
      <c r="L15" s="47">
        <f>INFANZIA!P14+PRIMARIA!V16+'PRIMO GRADO'!O15+'SECONDO GRADO'!M15</f>
        <v>4728</v>
      </c>
      <c r="M15" s="8">
        <f t="shared" si="3"/>
        <v>55</v>
      </c>
      <c r="N15" s="88">
        <v>6</v>
      </c>
    </row>
    <row r="16" spans="1:14" ht="14.25">
      <c r="A16" s="7" t="s">
        <v>12</v>
      </c>
      <c r="B16" s="2"/>
      <c r="C16" s="8">
        <f>INFANZIA!C15+PRIMARIA!C17+'PRIMO GRADO'!C16+'SECONDO GRADO'!C16</f>
        <v>32802</v>
      </c>
      <c r="D16" s="8">
        <f>INFANZIA!D15+PRIMARIA!D17+'PRIMO GRADO'!D16+'SECONDO GRADO'!D16</f>
        <v>1529</v>
      </c>
      <c r="E16" s="9">
        <f t="shared" si="0"/>
        <v>21.453237410071942</v>
      </c>
      <c r="F16" s="8">
        <f>INFANZIA!F15+PRIMARIA!H17+'PRIMO GRADO'!F16+'SECONDO GRADO'!E16</f>
        <v>2725</v>
      </c>
      <c r="G16" s="9">
        <f t="shared" si="1"/>
        <v>12.03743119266055</v>
      </c>
      <c r="H16" s="13"/>
      <c r="I16" s="37">
        <f>INFANZIA!J15+PRIMARIA!L17+'PRIMO GRADO'!J16+'SECONDO GRADO'!I16</f>
        <v>32967</v>
      </c>
      <c r="J16" s="47">
        <f>INFANZIA!L15+PRIMARIA!N17+'PRIMO GRADO'!K16+'SECONDO GRADO'!K16</f>
        <v>1537</v>
      </c>
      <c r="K16" s="8">
        <f t="shared" si="2"/>
        <v>8</v>
      </c>
      <c r="L16" s="47">
        <f>INFANZIA!P15+PRIMARIA!V17+'PRIMO GRADO'!O16+'SECONDO GRADO'!M16</f>
        <v>2740</v>
      </c>
      <c r="M16" s="8">
        <f t="shared" si="3"/>
        <v>15</v>
      </c>
      <c r="N16" s="88">
        <v>2</v>
      </c>
    </row>
    <row r="17" spans="1:14" ht="29.25" thickBot="1">
      <c r="A17" s="11" t="s">
        <v>13</v>
      </c>
      <c r="B17" s="12"/>
      <c r="C17" s="8">
        <f>SUM(C8:C16)</f>
        <v>439973</v>
      </c>
      <c r="D17" s="8">
        <f>SUM(D8:D16)</f>
        <v>20895</v>
      </c>
      <c r="E17" s="9">
        <f t="shared" si="0"/>
        <v>21.05637712371381</v>
      </c>
      <c r="F17" s="8">
        <f>SUM(F8:F16)</f>
        <v>38918</v>
      </c>
      <c r="G17" s="9">
        <f t="shared" si="1"/>
        <v>11.305128732206176</v>
      </c>
      <c r="H17" s="10"/>
      <c r="I17" s="39">
        <f>SUM(I8:I16)</f>
        <v>440897</v>
      </c>
      <c r="J17" s="48">
        <f>SUM(J8:J16)</f>
        <v>21003</v>
      </c>
      <c r="K17" s="40">
        <f>SUM(K8:K16)</f>
        <v>108</v>
      </c>
      <c r="L17" s="48">
        <f>SUM(L8:L16)</f>
        <v>39123</v>
      </c>
      <c r="M17" s="40">
        <f t="shared" si="3"/>
        <v>205</v>
      </c>
      <c r="N17" s="89">
        <f>SUM(N8:N16)</f>
        <v>24</v>
      </c>
    </row>
    <row r="18" ht="3.75" customHeight="1" thickTop="1"/>
    <row r="19" ht="4.5" customHeight="1"/>
    <row r="20" ht="5.25" customHeight="1"/>
    <row r="21" ht="6" customHeight="1"/>
    <row r="22" spans="1:16" ht="13.5">
      <c r="A22" s="1"/>
      <c r="B22" s="2"/>
      <c r="C22" s="220" t="s">
        <v>40</v>
      </c>
      <c r="D22" s="258"/>
      <c r="E22" s="258"/>
      <c r="F22" s="258"/>
      <c r="G22" s="280"/>
      <c r="I22" s="317" t="s">
        <v>41</v>
      </c>
      <c r="J22" s="221"/>
      <c r="K22" s="221"/>
      <c r="L22" s="221"/>
      <c r="M22" s="221"/>
      <c r="N22" s="221"/>
      <c r="O22" s="221"/>
      <c r="P22" s="268"/>
    </row>
    <row r="23" spans="1:16" ht="39.75" customHeight="1">
      <c r="A23" s="4" t="s">
        <v>0</v>
      </c>
      <c r="B23" s="5"/>
      <c r="C23" s="16" t="s">
        <v>15</v>
      </c>
      <c r="D23" s="16" t="s">
        <v>16</v>
      </c>
      <c r="E23" s="16" t="s">
        <v>19</v>
      </c>
      <c r="F23" s="6" t="s">
        <v>37</v>
      </c>
      <c r="G23" s="16" t="s">
        <v>52</v>
      </c>
      <c r="I23" s="16" t="s">
        <v>15</v>
      </c>
      <c r="J23" s="16" t="s">
        <v>50</v>
      </c>
      <c r="K23" s="16" t="s">
        <v>16</v>
      </c>
      <c r="L23" s="16" t="s">
        <v>24</v>
      </c>
      <c r="M23" s="16" t="s">
        <v>37</v>
      </c>
      <c r="N23" s="16" t="s">
        <v>25</v>
      </c>
      <c r="O23" s="16" t="s">
        <v>19</v>
      </c>
      <c r="P23" s="16" t="s">
        <v>52</v>
      </c>
    </row>
    <row r="24" spans="1:16" ht="13.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7" t="s">
        <v>4</v>
      </c>
      <c r="B25" s="2"/>
      <c r="C25" s="8">
        <f>INFANZIA!C22+PRIMARIA!C25+'PRIMO GRADO'!C23+'SECONDO GRADO'!C23</f>
        <v>87912</v>
      </c>
      <c r="D25" s="8">
        <f>INFANZIA!D22+PRIMARIA!D25+'PRIMO GRADO'!D23+'SECONDO GRADO'!D23</f>
        <v>4210</v>
      </c>
      <c r="E25" s="9">
        <f aca="true" t="shared" si="4" ref="E25:E34">C25/D25</f>
        <v>20.88171021377672</v>
      </c>
      <c r="F25" s="8">
        <f>INFANZIA!F22+PRIMARIA!H25+'PRIMO GRADO'!F23+'SECONDO GRADO'!E23</f>
        <v>7976</v>
      </c>
      <c r="G25" s="9">
        <f aca="true" t="shared" si="5" ref="G25:G34">C25/F25</f>
        <v>11.022066198595788</v>
      </c>
      <c r="I25" s="8">
        <f>I8</f>
        <v>89983</v>
      </c>
      <c r="J25" s="8">
        <f>I25-C25</f>
        <v>2071</v>
      </c>
      <c r="K25" s="8">
        <f>J8</f>
        <v>4273</v>
      </c>
      <c r="L25" s="8">
        <f aca="true" t="shared" si="6" ref="L25:L33">K25-D25</f>
        <v>63</v>
      </c>
      <c r="M25" s="8">
        <f>L8</f>
        <v>7988</v>
      </c>
      <c r="N25" s="8">
        <f aca="true" t="shared" si="7" ref="N25:N34">M25-F25</f>
        <v>12</v>
      </c>
      <c r="O25" s="9">
        <f>I25/K25</f>
        <v>21.05850690381465</v>
      </c>
      <c r="P25" s="9">
        <f>I25/M25</f>
        <v>11.264772158237356</v>
      </c>
    </row>
    <row r="26" spans="1:16" ht="13.5">
      <c r="A26" s="7" t="s">
        <v>5</v>
      </c>
      <c r="B26" s="2"/>
      <c r="C26" s="8">
        <f>INFANZIA!C23+PRIMARIA!C26+'PRIMO GRADO'!C24+'SECONDO GRADO'!C24</f>
        <v>32159</v>
      </c>
      <c r="D26" s="8">
        <f>INFANZIA!D23+PRIMARIA!D26+'PRIMO GRADO'!D24+'SECONDO GRADO'!D24</f>
        <v>1664</v>
      </c>
      <c r="E26" s="9">
        <f t="shared" si="4"/>
        <v>19.326322115384617</v>
      </c>
      <c r="F26" s="8">
        <f>INFANZIA!F23+PRIMARIA!H26+'PRIMO GRADO'!F24+'SECONDO GRADO'!E24</f>
        <v>3011</v>
      </c>
      <c r="G26" s="9">
        <f t="shared" si="5"/>
        <v>10.680504815675855</v>
      </c>
      <c r="I26" s="8">
        <f aca="true" t="shared" si="8" ref="I26:I33">I9</f>
        <v>33200</v>
      </c>
      <c r="J26" s="8">
        <f aca="true" t="shared" si="9" ref="J26:J34">I26-C26</f>
        <v>1041</v>
      </c>
      <c r="K26" s="8">
        <f aca="true" t="shared" si="10" ref="K26:K33">J9</f>
        <v>1668</v>
      </c>
      <c r="L26" s="8">
        <f t="shared" si="6"/>
        <v>4</v>
      </c>
      <c r="M26" s="8">
        <f aca="true" t="shared" si="11" ref="M26:M33">L9</f>
        <v>2983</v>
      </c>
      <c r="N26" s="8">
        <f t="shared" si="7"/>
        <v>-28</v>
      </c>
      <c r="O26" s="9">
        <f aca="true" t="shared" si="12" ref="O26:O34">I26/K26</f>
        <v>19.904076738609113</v>
      </c>
      <c r="P26" s="9">
        <f aca="true" t="shared" si="13" ref="P26:P34">I26/M26</f>
        <v>11.129735165940328</v>
      </c>
    </row>
    <row r="27" spans="1:16" ht="13.5">
      <c r="A27" s="7" t="s">
        <v>6</v>
      </c>
      <c r="B27" s="2"/>
      <c r="C27" s="8">
        <f>INFANZIA!C24+PRIMARIA!C27+'PRIMO GRADO'!C25+'SECONDO GRADO'!C25</f>
        <v>42982</v>
      </c>
      <c r="D27" s="8">
        <f>INFANZIA!D24+PRIMARIA!D27+'PRIMO GRADO'!D25+'SECONDO GRADO'!D25</f>
        <v>2081</v>
      </c>
      <c r="E27" s="9">
        <f t="shared" si="4"/>
        <v>20.654493032196058</v>
      </c>
      <c r="F27" s="8">
        <f>INFANZIA!F24+PRIMARIA!H27+'PRIMO GRADO'!F25+'SECONDO GRADO'!E25</f>
        <v>3817</v>
      </c>
      <c r="G27" s="9">
        <f t="shared" si="5"/>
        <v>11.26067592350013</v>
      </c>
      <c r="I27" s="8">
        <f t="shared" si="8"/>
        <v>43604</v>
      </c>
      <c r="J27" s="8">
        <f t="shared" si="9"/>
        <v>622</v>
      </c>
      <c r="K27" s="8">
        <f t="shared" si="10"/>
        <v>2107</v>
      </c>
      <c r="L27" s="8">
        <f t="shared" si="6"/>
        <v>26</v>
      </c>
      <c r="M27" s="8">
        <f t="shared" si="11"/>
        <v>3833</v>
      </c>
      <c r="N27" s="8">
        <f t="shared" si="7"/>
        <v>16</v>
      </c>
      <c r="O27" s="9">
        <f t="shared" si="12"/>
        <v>20.694826767916467</v>
      </c>
      <c r="P27" s="9">
        <f t="shared" si="13"/>
        <v>11.375945734411689</v>
      </c>
    </row>
    <row r="28" spans="1:16" ht="13.5">
      <c r="A28" s="7" t="s">
        <v>7</v>
      </c>
      <c r="B28" s="2"/>
      <c r="C28" s="8">
        <f>INFANZIA!C25+PRIMARIA!C28+'PRIMO GRADO'!C26+'SECONDO GRADO'!C26</f>
        <v>76888</v>
      </c>
      <c r="D28" s="8">
        <f>INFANZIA!D25+PRIMARIA!D28+'PRIMO GRADO'!D26+'SECONDO GRADO'!D26</f>
        <v>3516</v>
      </c>
      <c r="E28" s="9">
        <f t="shared" si="4"/>
        <v>21.86803185437998</v>
      </c>
      <c r="F28" s="8">
        <f>INFANZIA!F25+PRIMARIA!H28+'PRIMO GRADO'!F26+'SECONDO GRADO'!E26</f>
        <v>6938</v>
      </c>
      <c r="G28" s="9">
        <f t="shared" si="5"/>
        <v>11.08215624099164</v>
      </c>
      <c r="I28" s="8">
        <f t="shared" si="8"/>
        <v>78166</v>
      </c>
      <c r="J28" s="8">
        <f t="shared" si="9"/>
        <v>1278</v>
      </c>
      <c r="K28" s="8">
        <f t="shared" si="10"/>
        <v>3560</v>
      </c>
      <c r="L28" s="8">
        <f t="shared" si="6"/>
        <v>44</v>
      </c>
      <c r="M28" s="8">
        <f t="shared" si="11"/>
        <v>6961</v>
      </c>
      <c r="N28" s="8">
        <f t="shared" si="7"/>
        <v>23</v>
      </c>
      <c r="O28" s="9">
        <f t="shared" si="12"/>
        <v>21.956741573033707</v>
      </c>
      <c r="P28" s="9">
        <f t="shared" si="13"/>
        <v>11.22913374515156</v>
      </c>
    </row>
    <row r="29" spans="1:16" ht="13.5">
      <c r="A29" s="7" t="s">
        <v>8</v>
      </c>
      <c r="B29" s="2"/>
      <c r="C29" s="8">
        <f>INFANZIA!C26+PRIMARIA!C29+'PRIMO GRADO'!C27+'SECONDO GRADO'!C27</f>
        <v>42882</v>
      </c>
      <c r="D29" s="8">
        <f>INFANZIA!D26+PRIMARIA!D29+'PRIMO GRADO'!D27+'SECONDO GRADO'!D27</f>
        <v>2075</v>
      </c>
      <c r="E29" s="9">
        <f t="shared" si="4"/>
        <v>20.66602409638554</v>
      </c>
      <c r="F29" s="8">
        <f>INFANZIA!F26+PRIMARIA!H29+'PRIMO GRADO'!F27+'SECONDO GRADO'!E27</f>
        <v>3878</v>
      </c>
      <c r="G29" s="9">
        <f t="shared" si="5"/>
        <v>11.057761732851986</v>
      </c>
      <c r="I29" s="8">
        <f t="shared" si="8"/>
        <v>43327</v>
      </c>
      <c r="J29" s="8">
        <f t="shared" si="9"/>
        <v>445</v>
      </c>
      <c r="K29" s="8">
        <f t="shared" si="10"/>
        <v>2089</v>
      </c>
      <c r="L29" s="8">
        <f t="shared" si="6"/>
        <v>14</v>
      </c>
      <c r="M29" s="8">
        <f t="shared" si="11"/>
        <v>3874</v>
      </c>
      <c r="N29" s="8">
        <f t="shared" si="7"/>
        <v>-4</v>
      </c>
      <c r="O29" s="9">
        <f t="shared" si="12"/>
        <v>20.740545715653422</v>
      </c>
      <c r="P29" s="9">
        <f t="shared" si="13"/>
        <v>11.184047496128033</v>
      </c>
    </row>
    <row r="30" spans="1:16" ht="13.5">
      <c r="A30" s="7" t="s">
        <v>9</v>
      </c>
      <c r="B30" s="2"/>
      <c r="C30" s="8">
        <f>INFANZIA!C27+PRIMARIA!C30+'PRIMO GRADO'!C28+'SECONDO GRADO'!C28</f>
        <v>29733</v>
      </c>
      <c r="D30" s="8">
        <f>INFANZIA!D27+PRIMARIA!D30+'PRIMO GRADO'!D28+'SECONDO GRADO'!D28</f>
        <v>1430</v>
      </c>
      <c r="E30" s="9">
        <f t="shared" si="4"/>
        <v>20.79230769230769</v>
      </c>
      <c r="F30" s="8">
        <f>INFANZIA!F27+PRIMARIA!H30+'PRIMO GRADO'!F28+'SECONDO GRADO'!E28</f>
        <v>2682</v>
      </c>
      <c r="G30" s="9">
        <f t="shared" si="5"/>
        <v>11.086129753914989</v>
      </c>
      <c r="I30" s="8">
        <f t="shared" si="8"/>
        <v>30208</v>
      </c>
      <c r="J30" s="8">
        <f t="shared" si="9"/>
        <v>475</v>
      </c>
      <c r="K30" s="8">
        <f t="shared" si="10"/>
        <v>1462</v>
      </c>
      <c r="L30" s="8">
        <f t="shared" si="6"/>
        <v>32</v>
      </c>
      <c r="M30" s="8">
        <f t="shared" si="11"/>
        <v>2727</v>
      </c>
      <c r="N30" s="8">
        <f t="shared" si="7"/>
        <v>45</v>
      </c>
      <c r="O30" s="9">
        <f t="shared" si="12"/>
        <v>20.662106703146375</v>
      </c>
      <c r="P30" s="9">
        <f t="shared" si="13"/>
        <v>11.077374404107077</v>
      </c>
    </row>
    <row r="31" spans="1:16" ht="13.5">
      <c r="A31" s="7" t="s">
        <v>10</v>
      </c>
      <c r="B31" s="2"/>
      <c r="C31" s="8">
        <f>INFANZIA!C28+PRIMARIA!C31+'PRIMO GRADO'!C29+'SECONDO GRADO'!C29</f>
        <v>35878</v>
      </c>
      <c r="D31" s="8">
        <f>INFANZIA!D28+PRIMARIA!D31+'PRIMO GRADO'!D29+'SECONDO GRADO'!D29</f>
        <v>1713</v>
      </c>
      <c r="E31" s="9">
        <f t="shared" si="4"/>
        <v>20.944541739638062</v>
      </c>
      <c r="F31" s="8">
        <f>INFANZIA!F28+PRIMARIA!H31+'PRIMO GRADO'!F29+'SECONDO GRADO'!E29</f>
        <v>3303</v>
      </c>
      <c r="G31" s="9">
        <f t="shared" si="5"/>
        <v>10.862246442627914</v>
      </c>
      <c r="I31" s="8">
        <f t="shared" si="8"/>
        <v>36333</v>
      </c>
      <c r="J31" s="8">
        <f t="shared" si="9"/>
        <v>455</v>
      </c>
      <c r="K31" s="8">
        <f t="shared" si="10"/>
        <v>1733</v>
      </c>
      <c r="L31" s="8">
        <f t="shared" si="6"/>
        <v>20</v>
      </c>
      <c r="M31" s="8">
        <f t="shared" si="11"/>
        <v>3289</v>
      </c>
      <c r="N31" s="8">
        <f t="shared" si="7"/>
        <v>-14</v>
      </c>
      <c r="O31" s="9">
        <f t="shared" si="12"/>
        <v>20.96537795729948</v>
      </c>
      <c r="P31" s="9">
        <f t="shared" si="13"/>
        <v>11.046822742474916</v>
      </c>
    </row>
    <row r="32" spans="1:16" ht="13.5">
      <c r="A32" s="7" t="s">
        <v>11</v>
      </c>
      <c r="B32" s="2"/>
      <c r="C32" s="8">
        <f>INFANZIA!C29+PRIMARIA!C32+'PRIMO GRADO'!C30+'SECONDO GRADO'!C30</f>
        <v>51656</v>
      </c>
      <c r="D32" s="8">
        <f>INFANZIA!D29+PRIMARIA!D32+'PRIMO GRADO'!D30+'SECONDO GRADO'!D30</f>
        <v>2502</v>
      </c>
      <c r="E32" s="9">
        <f t="shared" si="4"/>
        <v>20.64588329336531</v>
      </c>
      <c r="F32" s="8">
        <f>INFANZIA!F29+PRIMARIA!H32+'PRIMO GRADO'!F30+'SECONDO GRADO'!E30</f>
        <v>4656</v>
      </c>
      <c r="G32" s="9">
        <f t="shared" si="5"/>
        <v>11.094501718213058</v>
      </c>
      <c r="I32" s="8">
        <f t="shared" si="8"/>
        <v>53109</v>
      </c>
      <c r="J32" s="8">
        <f t="shared" si="9"/>
        <v>1453</v>
      </c>
      <c r="K32" s="8">
        <f t="shared" si="10"/>
        <v>2574</v>
      </c>
      <c r="L32" s="8">
        <f t="shared" si="6"/>
        <v>72</v>
      </c>
      <c r="M32" s="8">
        <f t="shared" si="11"/>
        <v>4728</v>
      </c>
      <c r="N32" s="8">
        <f t="shared" si="7"/>
        <v>72</v>
      </c>
      <c r="O32" s="9">
        <f t="shared" si="12"/>
        <v>20.632867132867133</v>
      </c>
      <c r="P32" s="9">
        <f t="shared" si="13"/>
        <v>11.232868020304569</v>
      </c>
    </row>
    <row r="33" spans="1:16" ht="13.5">
      <c r="A33" s="7" t="s">
        <v>12</v>
      </c>
      <c r="B33" s="2"/>
      <c r="C33" s="8">
        <f>INFANZIA!C30+PRIMARIA!C33+'PRIMO GRADO'!C31+'SECONDO GRADO'!C31</f>
        <v>32648</v>
      </c>
      <c r="D33" s="8">
        <f>INFANZIA!D30+PRIMARIA!D33+'PRIMO GRADO'!D31+'SECONDO GRADO'!D31</f>
        <v>1527</v>
      </c>
      <c r="E33" s="9">
        <f t="shared" si="4"/>
        <v>21.380484610347086</v>
      </c>
      <c r="F33" s="8">
        <f>INFANZIA!F30+PRIMARIA!H33+'PRIMO GRADO'!F31+'SECONDO GRADO'!E31</f>
        <v>2757</v>
      </c>
      <c r="G33" s="9">
        <f t="shared" si="5"/>
        <v>11.841857091040987</v>
      </c>
      <c r="I33" s="8">
        <f t="shared" si="8"/>
        <v>32967</v>
      </c>
      <c r="J33" s="8">
        <f t="shared" si="9"/>
        <v>319</v>
      </c>
      <c r="K33" s="8">
        <f t="shared" si="10"/>
        <v>1537</v>
      </c>
      <c r="L33" s="8">
        <f t="shared" si="6"/>
        <v>10</v>
      </c>
      <c r="M33" s="8">
        <f t="shared" si="11"/>
        <v>2740</v>
      </c>
      <c r="N33" s="8">
        <f t="shared" si="7"/>
        <v>-17</v>
      </c>
      <c r="O33" s="9">
        <f t="shared" si="12"/>
        <v>21.44892648015615</v>
      </c>
      <c r="P33" s="9">
        <f t="shared" si="13"/>
        <v>12.031751824817519</v>
      </c>
    </row>
    <row r="34" spans="1:16" ht="28.5">
      <c r="A34" s="11" t="s">
        <v>13</v>
      </c>
      <c r="B34" s="12"/>
      <c r="C34" s="8">
        <f>SUM(C25:C33)</f>
        <v>432738</v>
      </c>
      <c r="D34" s="8">
        <f>SUM(D25:D33)</f>
        <v>20718</v>
      </c>
      <c r="E34" s="9">
        <f t="shared" si="4"/>
        <v>20.88705473501303</v>
      </c>
      <c r="F34" s="8">
        <f>SUM(F25:F33)</f>
        <v>39018</v>
      </c>
      <c r="G34" s="9">
        <f t="shared" si="5"/>
        <v>11.090727356604644</v>
      </c>
      <c r="I34" s="8">
        <f>SUM(I25:I33)</f>
        <v>440897</v>
      </c>
      <c r="J34" s="8">
        <f t="shared" si="9"/>
        <v>8159</v>
      </c>
      <c r="K34" s="8">
        <f>SUM(K25:K33)</f>
        <v>21003</v>
      </c>
      <c r="L34" s="8">
        <f>SUM(L25:L33)</f>
        <v>285</v>
      </c>
      <c r="M34" s="8">
        <f>SUM(M25:M33)</f>
        <v>39123</v>
      </c>
      <c r="N34" s="8">
        <f t="shared" si="7"/>
        <v>105</v>
      </c>
      <c r="O34" s="9">
        <f t="shared" si="12"/>
        <v>20.99209636718564</v>
      </c>
      <c r="P34" s="9">
        <f t="shared" si="13"/>
        <v>11.26950898448483</v>
      </c>
    </row>
    <row r="36" ht="12.75">
      <c r="A36" t="s">
        <v>111</v>
      </c>
    </row>
    <row r="37" ht="12.75">
      <c r="A37" t="s">
        <v>114</v>
      </c>
    </row>
  </sheetData>
  <mergeCells count="6">
    <mergeCell ref="I22:P22"/>
    <mergeCell ref="C4:P4"/>
    <mergeCell ref="C1:P1"/>
    <mergeCell ref="C5:G5"/>
    <mergeCell ref="I5:N5"/>
    <mergeCell ref="C22:G22"/>
  </mergeCells>
  <printOptions horizontalCentered="1"/>
  <pageMargins left="0.07874015748031496" right="0.07874015748031496" top="0.31496062992125984" bottom="0.5118110236220472" header="0.11811023622047245" footer="0.11811023622047245"/>
  <pageSetup fitToHeight="1" fitToWidth="1" horizontalDpi="600" verticalDpi="600" orientation="landscape" paperSize="9" scale="97" r:id="rId1"/>
  <headerFooter alignWithMargins="0">
    <oddFooter>&amp;LUSR Emilia Romagna
Ufficio Pianificazione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mariaserena.borgia.bo</cp:lastModifiedBy>
  <cp:lastPrinted>2004-09-09T10:36:08Z</cp:lastPrinted>
  <dcterms:created xsi:type="dcterms:W3CDTF">1996-11-05T10:16:36Z</dcterms:created>
  <dcterms:modified xsi:type="dcterms:W3CDTF">2004-09-10T10:16:47Z</dcterms:modified>
  <cp:category/>
  <cp:version/>
  <cp:contentType/>
  <cp:contentStatus/>
</cp:coreProperties>
</file>